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firstSheet="1" activeTab="7"/>
  </bookViews>
  <sheets>
    <sheet name="Str.tytuł" sheetId="1" r:id="rId1"/>
    <sheet name="plan" sheetId="2" r:id="rId2"/>
    <sheet name="specializacja AME )" sheetId="3" r:id="rId3"/>
    <sheet name="specializacja EE " sheetId="4" r:id="rId4"/>
    <sheet name="specializacja PUE " sheetId="5" r:id="rId5"/>
    <sheet name="specializacja SEPT " sheetId="6" r:id="rId6"/>
    <sheet name="specializacja SyMe )" sheetId="7" r:id="rId7"/>
    <sheet name="specializacja EP" sheetId="8" r:id="rId8"/>
  </sheets>
  <definedNames>
    <definedName name="_xlnm.Print_Area" localSheetId="1">'plan'!$A$1:$AJ$39</definedName>
    <definedName name="_xlnm.Print_Area" localSheetId="2">'specializacja AME )'!$A$1:$AJ$34</definedName>
    <definedName name="_xlnm.Print_Area" localSheetId="3">'specializacja EE '!$A$1:$AJ$35</definedName>
    <definedName name="_xlnm.Print_Area" localSheetId="7">'specializacja EP'!$A$1:$AH$30</definedName>
    <definedName name="_xlnm.Print_Area" localSheetId="4">'specializacja PUE '!$A$1:$AJ$36</definedName>
    <definedName name="_xlnm.Print_Area" localSheetId="5">'specializacja SEPT '!$A$1:$AJ$38</definedName>
    <definedName name="_xlnm.Print_Area" localSheetId="6">'specializacja SyMe )'!$A$1:$AJ$35</definedName>
  </definedNames>
  <calcPr fullCalcOnLoad="1"/>
</workbook>
</file>

<file path=xl/sharedStrings.xml><?xml version="1.0" encoding="utf-8"?>
<sst xmlns="http://schemas.openxmlformats.org/spreadsheetml/2006/main" count="902" uniqueCount="410">
  <si>
    <t xml:space="preserve">Gliwice, </t>
  </si>
  <si>
    <t>Lp.</t>
  </si>
  <si>
    <t>W</t>
  </si>
  <si>
    <t>Ć</t>
  </si>
  <si>
    <t>L</t>
  </si>
  <si>
    <t>P</t>
  </si>
  <si>
    <t>S</t>
  </si>
  <si>
    <t>I</t>
  </si>
  <si>
    <t>II</t>
  </si>
  <si>
    <t>III</t>
  </si>
  <si>
    <t>IV</t>
  </si>
  <si>
    <t>Przedmioty nietechniczne</t>
  </si>
  <si>
    <t>Przedmioty podstawowe</t>
  </si>
  <si>
    <t>S e m e s t r y   s t u d i ó w</t>
  </si>
  <si>
    <t>Łączna</t>
  </si>
  <si>
    <t>liczba</t>
  </si>
  <si>
    <t>Nazwa przedmiotu</t>
  </si>
  <si>
    <t>ECTS</t>
  </si>
  <si>
    <t>godz.</t>
  </si>
  <si>
    <t>Politechnika Śląska</t>
  </si>
  <si>
    <t>Wydział Elektryczny</t>
  </si>
  <si>
    <t>-</t>
  </si>
  <si>
    <r>
      <t>Kierunek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Elektrotechnika</t>
    </r>
    <r>
      <rPr>
        <b/>
        <sz val="12"/>
        <rFont val="Arial CE"/>
        <family val="2"/>
      </rPr>
      <t xml:space="preserve"> </t>
    </r>
  </si>
  <si>
    <t xml:space="preserve"> </t>
  </si>
  <si>
    <t>Przesył i rozdział energii elektrycznej</t>
  </si>
  <si>
    <t>Jakość energii elektrycznej</t>
  </si>
  <si>
    <t xml:space="preserve">Sterowniki programowalne </t>
  </si>
  <si>
    <t>Akustyka i systemy audio</t>
  </si>
  <si>
    <t>Jednostka</t>
  </si>
  <si>
    <t>RE3/2</t>
  </si>
  <si>
    <t>RE5</t>
  </si>
  <si>
    <t>RE6</t>
  </si>
  <si>
    <t>RE2</t>
  </si>
  <si>
    <t>RE1</t>
  </si>
  <si>
    <t>ECTS(p)</t>
  </si>
  <si>
    <t>ECTS(n)</t>
  </si>
  <si>
    <t>(e)</t>
  </si>
  <si>
    <t>KOD</t>
  </si>
  <si>
    <t>Autor karty</t>
  </si>
  <si>
    <t>e</t>
  </si>
  <si>
    <t>-przedmiot wybieralny</t>
  </si>
  <si>
    <t>-przedmiot w j.angielskim</t>
  </si>
  <si>
    <t xml:space="preserve">RAZEM  </t>
  </si>
  <si>
    <t xml:space="preserve">SUMA GODZIN  </t>
  </si>
  <si>
    <t xml:space="preserve">  LICZBA EGZAMINÓW </t>
  </si>
  <si>
    <t>Plan studiów</t>
  </si>
  <si>
    <t xml:space="preserve">Język obcy </t>
  </si>
  <si>
    <t>Wybrane metody matematyki stosowanej</t>
  </si>
  <si>
    <t>Wybrane działy elektrotechniki teoretycznej</t>
  </si>
  <si>
    <t>Dynamika układów napędowych</t>
  </si>
  <si>
    <t>Miernictwo wielkości nieelektrycznych</t>
  </si>
  <si>
    <t>Metody numeryczne w technice</t>
  </si>
  <si>
    <t>Elektrodynamika techniczna</t>
  </si>
  <si>
    <t xml:space="preserve">Seminarium dyplomowe </t>
  </si>
  <si>
    <t>Praca dyplomowa</t>
  </si>
  <si>
    <t>Przedmioty specjalnościowe</t>
  </si>
  <si>
    <t>Przedmioty techniczne kierunkowe</t>
  </si>
  <si>
    <t>13a</t>
  </si>
  <si>
    <t>Technika opracowania danych pomiarowych</t>
  </si>
  <si>
    <t>14a</t>
  </si>
  <si>
    <t>Elektryczne metody i przyrządy pomiarowe</t>
  </si>
  <si>
    <t>15a</t>
  </si>
  <si>
    <t>Cyfrowe przetwarzanie sygnałów</t>
  </si>
  <si>
    <t>16a</t>
  </si>
  <si>
    <t>Miernictwo materiałowe</t>
  </si>
  <si>
    <t>17a</t>
  </si>
  <si>
    <t>18a</t>
  </si>
  <si>
    <t>19a</t>
  </si>
  <si>
    <t>20a</t>
  </si>
  <si>
    <t>IVc</t>
  </si>
  <si>
    <t>21a</t>
  </si>
  <si>
    <t>Elektryczne pomiary dokładne</t>
  </si>
  <si>
    <t>22a</t>
  </si>
  <si>
    <t>Akredytacja laboratoriów</t>
  </si>
  <si>
    <t>23a</t>
  </si>
  <si>
    <t>Programowanie przyrządów mikroprocesorowych</t>
  </si>
  <si>
    <t>24a</t>
  </si>
  <si>
    <t>Technologia aparatury pomiarowej</t>
  </si>
  <si>
    <t>25a</t>
  </si>
  <si>
    <t>Oprogramowanie systemów pomiarowych</t>
  </si>
  <si>
    <t>26a</t>
  </si>
  <si>
    <t>27a</t>
  </si>
  <si>
    <t>Komputerowe systemy automatyki i  pomiarów</t>
  </si>
  <si>
    <t>28a</t>
  </si>
  <si>
    <t>29a</t>
  </si>
  <si>
    <t>Cyfrowe układy programowalne</t>
  </si>
  <si>
    <t>Wybrane zagadnienia dynamiki i identyfikacji</t>
  </si>
  <si>
    <t>Basics of measurement data analysis</t>
  </si>
  <si>
    <t>Specjalność: Automatyka i metrologia elektryczna (AME)</t>
  </si>
  <si>
    <t>IVa</t>
  </si>
  <si>
    <t>16c</t>
  </si>
  <si>
    <t>17c</t>
  </si>
  <si>
    <t>18c</t>
  </si>
  <si>
    <t>19c</t>
  </si>
  <si>
    <t>20c</t>
  </si>
  <si>
    <t>13c</t>
  </si>
  <si>
    <t>14c</t>
  </si>
  <si>
    <t>15c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</si>
  <si>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</si>
  <si>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</si>
  <si>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</si>
  <si>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</si>
  <si>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</si>
  <si>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</si>
  <si>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</si>
  <si>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</si>
  <si>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</si>
  <si>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</si>
  <si>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</si>
  <si>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Przedm.specjalnościowe AME - wybieralne
12 godz. 4 przedmioty</t>
  </si>
  <si>
    <t>13b</t>
  </si>
  <si>
    <t>14b</t>
  </si>
  <si>
    <t>Elektroenergetyczna automatyka zabezpieczeniowa</t>
  </si>
  <si>
    <t>15b</t>
  </si>
  <si>
    <t>Laboratorium automatyki elektroenergetycznej</t>
  </si>
  <si>
    <t>16b</t>
  </si>
  <si>
    <t>Cyfrowa automatyka zabezpieczeniowa</t>
  </si>
  <si>
    <t>17b</t>
  </si>
  <si>
    <t>Technika i układy decyzyjne w elektroenergetyce</t>
  </si>
  <si>
    <t>18b</t>
  </si>
  <si>
    <t>Technika izolacyjna w elektroenergetyce</t>
  </si>
  <si>
    <t>19b</t>
  </si>
  <si>
    <t>Gospodarka elektroenergetyczna</t>
  </si>
  <si>
    <t>20b</t>
  </si>
  <si>
    <t>21b</t>
  </si>
  <si>
    <t>Projekt specjalnościowy</t>
  </si>
  <si>
    <t>22b</t>
  </si>
  <si>
    <t>Sieci teletransmisyjne i internet w elektroenergetyce</t>
  </si>
  <si>
    <t>23b</t>
  </si>
  <si>
    <t>Pomiary i diagnostyka w elektroenergetyce</t>
  </si>
  <si>
    <t>24b</t>
  </si>
  <si>
    <t>Informatyka w elektroenergetyce</t>
  </si>
  <si>
    <t>25b</t>
  </si>
  <si>
    <t>IVb</t>
  </si>
  <si>
    <t>26b</t>
  </si>
  <si>
    <t>Technika wielkich prądów</t>
  </si>
  <si>
    <t>27b</t>
  </si>
  <si>
    <t>Projektowanie i budowa stacji i linii elektroenergetycznych</t>
  </si>
  <si>
    <t>28b</t>
  </si>
  <si>
    <t>Instalacje elektryczne</t>
  </si>
  <si>
    <t>29b</t>
  </si>
  <si>
    <t>Planowanie rozwoju sieci elektroenergetycznej</t>
  </si>
  <si>
    <t>Specjalność: Elektroenergetyka (EE)</t>
  </si>
  <si>
    <t>Przekształtniki energoelektroniczne</t>
  </si>
  <si>
    <t>Sterowanie napędów przekształtnikowych</t>
  </si>
  <si>
    <t>Sterowanie napędów przekształtnikowych - laboratorium</t>
  </si>
  <si>
    <t>Metody sztucznej inteligencji w układach sterowania</t>
  </si>
  <si>
    <t>Projektowanie układów mikroprocesorowych</t>
  </si>
  <si>
    <t>Sterowanie i nawigacja robotów mobilnych</t>
  </si>
  <si>
    <t>Programowanie sterowników przemysłowych</t>
  </si>
  <si>
    <t>Mikroprocesory w układach sterowania</t>
  </si>
  <si>
    <t>Urządzenia elektrotermiczne</t>
  </si>
  <si>
    <t>Wybrane działy z przekształtników energoelektronicznych</t>
  </si>
  <si>
    <t>Grzejnictwo elektryczne</t>
  </si>
  <si>
    <t>Technika przekształcania wysokoczęstotliwościowego</t>
  </si>
  <si>
    <t>Dynamika maszyn elektrycznych</t>
  </si>
  <si>
    <t>Analog. i cyfr. elem. i ukł. sterowania w energoelektron.</t>
  </si>
  <si>
    <t>13e</t>
  </si>
  <si>
    <t>Analiza aktuatorów w ujęciu polowym</t>
  </si>
  <si>
    <t>14e</t>
  </si>
  <si>
    <t>Robotyka niekonwencjonalna</t>
  </si>
  <si>
    <t>15e</t>
  </si>
  <si>
    <t>Pneumatyczne i hydrauliczne systemy mechatroniczne</t>
  </si>
  <si>
    <t>16e</t>
  </si>
  <si>
    <t>Przetwarzanie i wizualizacja danych pomiarowych</t>
  </si>
  <si>
    <t>17e</t>
  </si>
  <si>
    <t>Systemy mikro-elektro-mechaniczne</t>
  </si>
  <si>
    <t>18e</t>
  </si>
  <si>
    <t>Materiały SMART</t>
  </si>
  <si>
    <t>19e</t>
  </si>
  <si>
    <t>Techniki laserowe w mechatronice</t>
  </si>
  <si>
    <t>20e</t>
  </si>
  <si>
    <t>Nowoczesne materiały i technologie w mechatronice</t>
  </si>
  <si>
    <t>21e</t>
  </si>
  <si>
    <t>Technika światłowodowa i optosensoryka</t>
  </si>
  <si>
    <t>22e</t>
  </si>
  <si>
    <t>Szybkie prototypowanie systemów mechatronicznych</t>
  </si>
  <si>
    <t>23e</t>
  </si>
  <si>
    <t>Systemy lewitacyjne</t>
  </si>
  <si>
    <t>24e</t>
  </si>
  <si>
    <t>Napędy liniowe i wyrzutnie elektromagnetyczne</t>
  </si>
  <si>
    <t>25e</t>
  </si>
  <si>
    <t>IVd</t>
  </si>
  <si>
    <t>26e</t>
  </si>
  <si>
    <t>Fundamentals of Electromagnetism</t>
  </si>
  <si>
    <t>27e</t>
  </si>
  <si>
    <t>Electromechanical Devices</t>
  </si>
  <si>
    <t>28e</t>
  </si>
  <si>
    <t>Introduction to Mechatronics</t>
  </si>
  <si>
    <t>13d</t>
  </si>
  <si>
    <t xml:space="preserve">Algorytmy układów sterowania maszyn elektrycznych </t>
  </si>
  <si>
    <t>14d</t>
  </si>
  <si>
    <t>Dynamika układów elektromechanicznych</t>
  </si>
  <si>
    <t>15d</t>
  </si>
  <si>
    <t xml:space="preserve">Elektromechaniczne elementy wykonawcze </t>
  </si>
  <si>
    <t>16d</t>
  </si>
  <si>
    <t xml:space="preserve">Komputerowe wspomaganie projektowania maszyn elektr. </t>
  </si>
  <si>
    <t>17d</t>
  </si>
  <si>
    <t>Napęd i sterowanie urządzeń transportowych</t>
  </si>
  <si>
    <t>18d</t>
  </si>
  <si>
    <t xml:space="preserve">Samochody elektryczne i hybrydowe </t>
  </si>
  <si>
    <t>19d</t>
  </si>
  <si>
    <t xml:space="preserve">Systemy elektroniki samochodowej </t>
  </si>
  <si>
    <t>20d</t>
  </si>
  <si>
    <t>Diagnostyka w pojazdach</t>
  </si>
  <si>
    <t>21d</t>
  </si>
  <si>
    <t>Grafika 3D w projektowaniu</t>
  </si>
  <si>
    <t>22d</t>
  </si>
  <si>
    <t>Obserwatory zmiennych stanu układów dynamicznych</t>
  </si>
  <si>
    <t>23d</t>
  </si>
  <si>
    <t>Podstawy trakcji elektrycznej</t>
  </si>
  <si>
    <t>24d</t>
  </si>
  <si>
    <t>Sieci neuronowe i logika rozmyta w systemach elektromech.</t>
  </si>
  <si>
    <t>25d</t>
  </si>
  <si>
    <t>26d</t>
  </si>
  <si>
    <t>Zabezpieczenia maszyn elektrycznych i transformatorów</t>
  </si>
  <si>
    <t>27d</t>
  </si>
  <si>
    <t xml:space="preserve">Zagadnienia cieplne i mechaniczne w maszynach elektr. </t>
  </si>
  <si>
    <t>28d</t>
  </si>
  <si>
    <t xml:space="preserve">Analogowe i cyfrowe podzespoły regulacji maszyn elektr. </t>
  </si>
  <si>
    <t>29d</t>
  </si>
  <si>
    <t>Diagnostyka maszyn elektrycznych i układów napędowych</t>
  </si>
  <si>
    <t>30d</t>
  </si>
  <si>
    <t>Elektryczne pojazdy szynowe</t>
  </si>
  <si>
    <t>31d</t>
  </si>
  <si>
    <t>Metoda elementów skończonych w obliczeniach polowych</t>
  </si>
  <si>
    <t>32d</t>
  </si>
  <si>
    <t xml:space="preserve">Procesory sygnałowe w układach sterowania </t>
  </si>
  <si>
    <t>33d</t>
  </si>
  <si>
    <t>Systemy CAD w układach sterowania</t>
  </si>
  <si>
    <t>34d</t>
  </si>
  <si>
    <t>Układy energoelektroniczne urządzeń transportowych</t>
  </si>
  <si>
    <t>Przedmioty specjalizacyjne dla kierunku dyplomowania:
Elektroenergetyczna automatyka systemowa (EAS)</t>
  </si>
  <si>
    <t>Przedmioty specjalizacyjne dla kierunku dyplomowania:
Przesył i rozdział energii elektrycznej (EPR)</t>
  </si>
  <si>
    <t>Zastosowanie komputerów w obliczeniach inżynierskich
w energetyce</t>
  </si>
  <si>
    <t xml:space="preserve">Przedm.specjalnościowe EE - obligatoryjne </t>
  </si>
  <si>
    <t>Przedm.specjalnościowe AME - obligatoryjne</t>
  </si>
  <si>
    <t>Analogowe uklady elektroniczne</t>
  </si>
  <si>
    <t>Uruchamianie przyrządów mikroproc.</t>
  </si>
  <si>
    <t>Sensoryka</t>
  </si>
  <si>
    <t>- przedmiot wybieralny</t>
  </si>
  <si>
    <t>Przekształtniki energoelektroniczne - projekt</t>
  </si>
  <si>
    <t>Komputerowo wspomagane projektowanie
w energoelektronice</t>
  </si>
  <si>
    <t>Modelowanie układów energoelektronicznych
i elektromechanicznych</t>
  </si>
  <si>
    <t>K.Krykowski</t>
  </si>
  <si>
    <t>K.Gierlotka</t>
  </si>
  <si>
    <t>M.Kasprzak</t>
  </si>
  <si>
    <t>J.Michalak</t>
  </si>
  <si>
    <t>T.Biskup</t>
  </si>
  <si>
    <t>M.Sajkowski; T.Stenzel</t>
  </si>
  <si>
    <t>A.Bodora</t>
  </si>
  <si>
    <t>A.Kandyba</t>
  </si>
  <si>
    <t>M. Kasprzak</t>
  </si>
  <si>
    <t>Z.Kaczmarczyk</t>
  </si>
  <si>
    <t>A.Latko</t>
  </si>
  <si>
    <t>Niekonwencjonalne źródła energii – wybrane zagadnienia</t>
  </si>
  <si>
    <t>M.Zygmanowski</t>
  </si>
  <si>
    <t>A.Boboń</t>
  </si>
  <si>
    <t>Specjalność: Przetwarzannie i użytkowanie energii elektrycznej (PUE)</t>
  </si>
  <si>
    <t>Przedm. specjalnościowe PUE - wybieralne I
(12 godz.) 4 przedmioty, 1 egzamin</t>
  </si>
  <si>
    <t xml:space="preserve">Przedm. specjalnościowe PUE - obligatoryjne </t>
  </si>
  <si>
    <t xml:space="preserve">Przedm. specjalnościowe SEPT - obligatoryjne </t>
  </si>
  <si>
    <t xml:space="preserve">Specjalność: Systemy elektromechaniczne w przemyśle i transporcie (SEPT) </t>
  </si>
  <si>
    <t>Przedm. specjalnościowe SEPT - wybieralne I
(6 godz.)  3 przedmioty</t>
  </si>
  <si>
    <t>Przedm. specjalnościowe SEPT - wybieralne II
(12 godz.) 4 przedmioty</t>
  </si>
  <si>
    <t>Przedm. specjalnościowe PUE - wybieralne II
(12 godz.)</t>
  </si>
  <si>
    <t>Specjalność: Systemy Mechatroniczne (SyMe)</t>
  </si>
  <si>
    <t>Przedm. specjalnościowe SyMe - obligatoryjne (14 godz.)</t>
  </si>
  <si>
    <t>AME</t>
  </si>
  <si>
    <t>EE</t>
  </si>
  <si>
    <t>PUE</t>
  </si>
  <si>
    <t>SEPT</t>
  </si>
  <si>
    <t>SyMe</t>
  </si>
  <si>
    <t>Przedmiot specjalnościowy SyMe w j. angielskim
(3 godz.) - wybieralny</t>
  </si>
  <si>
    <t>01</t>
  </si>
  <si>
    <t>03</t>
  </si>
  <si>
    <t>04</t>
  </si>
  <si>
    <t>05</t>
  </si>
  <si>
    <t>06</t>
  </si>
  <si>
    <t>07</t>
  </si>
  <si>
    <t>08</t>
  </si>
  <si>
    <t>09</t>
  </si>
  <si>
    <t>Przedm. specjalnościowe SyMe - wybieralne I
(12 godz.)  4 przedmioty</t>
  </si>
  <si>
    <t>Przedm. specjalnościowe SyMe - wybieralne II
(9 godz.) 3 przedmioty</t>
  </si>
  <si>
    <t xml:space="preserve"> Kierunek Elektrotechnika. Studia stacjonarne II stopnia.</t>
  </si>
  <si>
    <t xml:space="preserve">E.Doros </t>
  </si>
  <si>
    <t>RJM1</t>
  </si>
  <si>
    <t>F.Witos</t>
  </si>
  <si>
    <t>RE4</t>
  </si>
  <si>
    <t>T.Pustelny</t>
  </si>
  <si>
    <t>RE3</t>
  </si>
  <si>
    <t>M.Pasko</t>
  </si>
  <si>
    <t>W.Domański</t>
  </si>
  <si>
    <t>P.Sowa</t>
  </si>
  <si>
    <t>J.Walczak</t>
  </si>
  <si>
    <t>T.Skubis</t>
  </si>
  <si>
    <t>A.Cichy</t>
  </si>
  <si>
    <t>A.Met</t>
  </si>
  <si>
    <t>B.Kasperczyk</t>
  </si>
  <si>
    <t>K.Konopka</t>
  </si>
  <si>
    <t>L.Topór-Kamiński</t>
  </si>
  <si>
    <t>M.Kampik</t>
  </si>
  <si>
    <t>J.Jakubiec</t>
  </si>
  <si>
    <t>studia stacjonarne, II stopnia</t>
  </si>
  <si>
    <t>H.Urzędniczok</t>
  </si>
  <si>
    <t>J.Tokarski</t>
  </si>
  <si>
    <t>J.Guzik</t>
  </si>
  <si>
    <t>S.Ciura; R.Korab</t>
  </si>
  <si>
    <t>A.Halinka</t>
  </si>
  <si>
    <t>Z.Gacek</t>
  </si>
  <si>
    <t>M.Przygrodzki</t>
  </si>
  <si>
    <t>J.Popczyk</t>
  </si>
  <si>
    <t>B.Witek</t>
  </si>
  <si>
    <t>M.Szewczyk</t>
  </si>
  <si>
    <t>R.Korab</t>
  </si>
  <si>
    <t>K.Maźniewski</t>
  </si>
  <si>
    <t>K.Żmuda</t>
  </si>
  <si>
    <t>E.Siwy</t>
  </si>
  <si>
    <t>H.Kocot</t>
  </si>
  <si>
    <t>M.Kasprzak; M.Stępień</t>
  </si>
  <si>
    <t>R.Niestrój</t>
  </si>
  <si>
    <t>B.Kulesz</t>
  </si>
  <si>
    <t>R.Miksiewicz</t>
  </si>
  <si>
    <t>R.Grzenik</t>
  </si>
  <si>
    <t>R.Setlak</t>
  </si>
  <si>
    <t>P.Zientek</t>
  </si>
  <si>
    <t>T.Białoń</t>
  </si>
  <si>
    <t>A.Sikora</t>
  </si>
  <si>
    <t>A.Nocoń</t>
  </si>
  <si>
    <t>R.Krok; P.Zientek</t>
  </si>
  <si>
    <t>W.Burlikowski; P.Kowol</t>
  </si>
  <si>
    <t>D.Krawczyk; G.Kłapyta</t>
  </si>
  <si>
    <t>G.Kłapyta; Z.Pilch</t>
  </si>
  <si>
    <t>M.Kciuk</t>
  </si>
  <si>
    <t>T.Trawiński</t>
  </si>
  <si>
    <t>G.Kłapyta; M.Kciuk</t>
  </si>
  <si>
    <t>M.Szczygieł</t>
  </si>
  <si>
    <t>P.Kowol</t>
  </si>
  <si>
    <t>W.Burlikowski</t>
  </si>
  <si>
    <t>K.Kluszczyński</t>
  </si>
  <si>
    <t>G.Kłapyta</t>
  </si>
  <si>
    <t>R.Kroczek</t>
  </si>
  <si>
    <t>HES</t>
  </si>
  <si>
    <t>Matematyka, Fizyka</t>
  </si>
  <si>
    <t>Język</t>
  </si>
  <si>
    <t>WSPÓLNE</t>
  </si>
  <si>
    <t>ŚREDNIA ze specjalności</t>
  </si>
  <si>
    <t>SUMA:</t>
  </si>
  <si>
    <t>%</t>
  </si>
  <si>
    <t>PODSUMOWANIE</t>
  </si>
  <si>
    <t>Przedmioty wybieralne</t>
  </si>
  <si>
    <t>Przedmioty w j.angielskim</t>
  </si>
  <si>
    <t>Energetyka rynkowa</t>
  </si>
  <si>
    <t>Systemy zarządzania jakością w produkcji i badaniach</t>
  </si>
  <si>
    <t>01a</t>
  </si>
  <si>
    <t>Wychowanie fizyczne</t>
  </si>
  <si>
    <t>Es2-01a-I,</t>
  </si>
  <si>
    <t>Inżynieria fotoniczna</t>
  </si>
  <si>
    <t>04a</t>
  </si>
  <si>
    <t>Basics of Photonic Engineering</t>
  </si>
  <si>
    <t>08a</t>
  </si>
  <si>
    <t>Disturbances in Power Systems - Chosen Issues</t>
  </si>
  <si>
    <t>Zakłócenia w układach elektroenergetycznych</t>
  </si>
  <si>
    <t>02a</t>
  </si>
  <si>
    <t>02b</t>
  </si>
  <si>
    <t>02c</t>
  </si>
  <si>
    <t>Elektroenergetytka rynkowa</t>
  </si>
  <si>
    <t>Es2-02a-I</t>
  </si>
  <si>
    <t>Es2-02b-I</t>
  </si>
  <si>
    <t>Es2-02c-III</t>
  </si>
  <si>
    <t>-przedmiot obieralny</t>
  </si>
  <si>
    <t>Wybrane zagadnienia organizacji i zarządzania w elektroenergetyce</t>
  </si>
  <si>
    <t>Specjalność: Elektronika Przemysłowa (EP)</t>
  </si>
  <si>
    <t>13f</t>
  </si>
  <si>
    <t>14f</t>
  </si>
  <si>
    <t>15f</t>
  </si>
  <si>
    <t>16f</t>
  </si>
  <si>
    <t>17f</t>
  </si>
  <si>
    <t>18f</t>
  </si>
  <si>
    <t>19f</t>
  </si>
  <si>
    <t>20f</t>
  </si>
  <si>
    <t>21f</t>
  </si>
  <si>
    <t>22f</t>
  </si>
  <si>
    <t>23f</t>
  </si>
  <si>
    <t>24f</t>
  </si>
  <si>
    <t>25f</t>
  </si>
  <si>
    <t>26f</t>
  </si>
  <si>
    <t>27f</t>
  </si>
  <si>
    <t>28f</t>
  </si>
  <si>
    <t>29f</t>
  </si>
  <si>
    <t>Podstawy radiometrii i fotometrii</t>
  </si>
  <si>
    <t>Sensory i aktuatory</t>
  </si>
  <si>
    <t>Nanoinżynieria w elektronice i energetyce</t>
  </si>
  <si>
    <t>Układy i systemy optoelektroniczne</t>
  </si>
  <si>
    <t xml:space="preserve">Konfigurowalne układy cyfrowe </t>
  </si>
  <si>
    <t xml:space="preserve">Techniki bezprzewodowe </t>
  </si>
  <si>
    <t>Elektroniczne urządzenia iskrobezpieczne</t>
  </si>
  <si>
    <t xml:space="preserve">Przemysłowe systemy sterowania </t>
  </si>
  <si>
    <t xml:space="preserve">Układy szybkiego prototypowania </t>
  </si>
  <si>
    <t xml:space="preserve">Elektroniczne systemy zabezpieczeń </t>
  </si>
  <si>
    <t>Systemy czasu rzeczywistego</t>
  </si>
  <si>
    <t xml:space="preserve">Bezpieczeństwo systemów teleinformatycznych </t>
  </si>
  <si>
    <t>Układy zasilania</t>
  </si>
  <si>
    <t>Przedmioty specjalnościowe EP - wybieralne I (12 godzin)</t>
  </si>
  <si>
    <t>Przedmioty specjalnościowe EP - wybieralne II (12 godzin)</t>
  </si>
  <si>
    <t xml:space="preserve">Przedmioty specjalnościowe EP - obligatoryjne </t>
  </si>
  <si>
    <t>Zastosowanie metod CAD</t>
  </si>
  <si>
    <t>Wprowadzenie do systemów wbudowanych</t>
  </si>
  <si>
    <t xml:space="preserve">Obowiązuje od roku akad. 2018/2019 zatwierdzony Uchwałą Rady Wydziału w dniu 25.09.2018 r. </t>
  </si>
  <si>
    <t>Podstawy programowania w języku Java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</si>
</sst>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sz val="8"/>
      <color indexed="8"/>
      <name val="Arial CE"/>
      <family val="2"/>
    </font>
    <font>
      <sz val="6"/>
      <name val="Arial CE"/>
      <family val="0"/>
    </font>
    <font>
      <b/>
      <sz val="9"/>
      <name val="Arial CE"/>
      <family val="0"/>
    </font>
    <font>
      <b/>
      <sz val="10"/>
      <color indexed="10"/>
      <name val="Arial CE"/>
      <family val="0"/>
    </font>
    <font>
      <b/>
      <sz val="10"/>
      <color rgb="FFFF0000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 diagonalUp="1" diagonalDown="1">
      <left style="double"/>
      <right style="double"/>
      <top>
        <color indexed="63"/>
      </top>
      <bottom>
        <color indexed="63"/>
      </bottom>
      <diagonal style="hair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 diagonalUp="1" diagonalDown="1">
      <left style="double"/>
      <right style="double"/>
      <top style="medium"/>
      <bottom style="medium"/>
      <diagonal style="hair"/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>
        <color indexed="63"/>
      </right>
      <top style="medium"/>
      <bottom style="medium"/>
      <diagonal style="hair"/>
    </border>
    <border diagonalUp="1" diagonalDown="1">
      <left>
        <color indexed="63"/>
      </left>
      <right>
        <color indexed="63"/>
      </right>
      <top style="medium"/>
      <bottom style="medium"/>
      <diagonal style="hair"/>
    </border>
    <border>
      <left style="double"/>
      <right>
        <color indexed="63"/>
      </right>
      <top style="medium"/>
      <bottom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double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 style="double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double"/>
      <top style="medium"/>
      <bottom style="medium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5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24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2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2" fillId="0" borderId="0" xfId="0" applyFont="1" applyAlignment="1" quotePrefix="1">
      <alignment/>
    </xf>
    <xf numFmtId="0" fontId="12" fillId="0" borderId="19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21" xfId="0" applyFont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25" borderId="15" xfId="0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10" borderId="21" xfId="0" applyFont="1" applyFill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24" borderId="24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24" borderId="21" xfId="0" applyFont="1" applyFill="1" applyBorder="1" applyAlignment="1">
      <alignment vertical="center"/>
    </xf>
    <xf numFmtId="0" fontId="12" fillId="24" borderId="28" xfId="0" applyFont="1" applyFill="1" applyBorder="1" applyAlignment="1">
      <alignment vertical="center"/>
    </xf>
    <xf numFmtId="0" fontId="12" fillId="24" borderId="29" xfId="0" applyFont="1" applyFill="1" applyBorder="1" applyAlignment="1">
      <alignment vertical="center"/>
    </xf>
    <xf numFmtId="0" fontId="12" fillId="24" borderId="30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2" fillId="24" borderId="22" xfId="0" applyFont="1" applyFill="1" applyBorder="1" applyAlignment="1">
      <alignment vertical="center"/>
    </xf>
    <xf numFmtId="0" fontId="12" fillId="24" borderId="31" xfId="0" applyFont="1" applyFill="1" applyBorder="1" applyAlignment="1">
      <alignment vertical="center"/>
    </xf>
    <xf numFmtId="0" fontId="12" fillId="24" borderId="33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vertical="center"/>
    </xf>
    <xf numFmtId="0" fontId="12" fillId="24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left" vertical="center" indent="1"/>
    </xf>
    <xf numFmtId="0" fontId="12" fillId="0" borderId="35" xfId="0" applyFont="1" applyBorder="1" applyAlignment="1">
      <alignment horizontal="left" vertical="center" indent="1"/>
    </xf>
    <xf numFmtId="0" fontId="12" fillId="0" borderId="36" xfId="0" applyFont="1" applyBorder="1" applyAlignment="1">
      <alignment horizontal="left" vertical="center" indent="1"/>
    </xf>
    <xf numFmtId="0" fontId="12" fillId="0" borderId="27" xfId="0" applyFont="1" applyFill="1" applyBorder="1" applyAlignment="1">
      <alignment horizontal="left" vertical="center" indent="1"/>
    </xf>
    <xf numFmtId="0" fontId="12" fillId="0" borderId="35" xfId="0" applyFont="1" applyFill="1" applyBorder="1" applyAlignment="1">
      <alignment horizontal="left" vertical="center" indent="1"/>
    </xf>
    <xf numFmtId="0" fontId="12" fillId="0" borderId="0" xfId="0" applyFont="1" applyFill="1" applyBorder="1" applyAlignment="1" quotePrefix="1">
      <alignment/>
    </xf>
    <xf numFmtId="0" fontId="12" fillId="25" borderId="24" xfId="0" applyFont="1" applyFill="1" applyBorder="1" applyAlignment="1">
      <alignment vertical="center"/>
    </xf>
    <xf numFmtId="0" fontId="12" fillId="25" borderId="28" xfId="0" applyFont="1" applyFill="1" applyBorder="1" applyAlignment="1">
      <alignment vertical="center"/>
    </xf>
    <xf numFmtId="0" fontId="12" fillId="25" borderId="22" xfId="0" applyFont="1" applyFill="1" applyBorder="1" applyAlignment="1">
      <alignment vertical="center"/>
    </xf>
    <xf numFmtId="0" fontId="12" fillId="0" borderId="37" xfId="0" applyFont="1" applyBorder="1" applyAlignment="1" quotePrefix="1">
      <alignment/>
    </xf>
    <xf numFmtId="0" fontId="12" fillId="0" borderId="38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left" vertical="center" wrapText="1" indent="1"/>
    </xf>
    <xf numFmtId="0" fontId="12" fillId="0" borderId="39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25" borderId="27" xfId="0" applyFont="1" applyFill="1" applyBorder="1" applyAlignment="1">
      <alignment horizontal="center" vertical="center"/>
    </xf>
    <xf numFmtId="0" fontId="12" fillId="25" borderId="3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/>
    </xf>
    <xf numFmtId="49" fontId="12" fillId="25" borderId="14" xfId="0" applyNumberFormat="1" applyFont="1" applyFill="1" applyBorder="1" applyAlignment="1">
      <alignment horizontal="center" vertical="center"/>
    </xf>
    <xf numFmtId="49" fontId="12" fillId="10" borderId="15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42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6" xfId="0" applyFont="1" applyBorder="1" applyAlignment="1">
      <alignment horizontal="center" vertical="center"/>
    </xf>
    <xf numFmtId="0" fontId="12" fillId="0" borderId="43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/>
    </xf>
    <xf numFmtId="1" fontId="12" fillId="0" borderId="45" xfId="0" applyNumberFormat="1" applyFont="1" applyBorder="1" applyAlignment="1">
      <alignment/>
    </xf>
    <xf numFmtId="1" fontId="12" fillId="0" borderId="46" xfId="0" applyNumberFormat="1" applyFont="1" applyBorder="1" applyAlignment="1">
      <alignment/>
    </xf>
    <xf numFmtId="1" fontId="12" fillId="0" borderId="47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2" fillId="0" borderId="30" xfId="0" applyNumberFormat="1" applyFont="1" applyBorder="1" applyAlignment="1">
      <alignment/>
    </xf>
    <xf numFmtId="1" fontId="12" fillId="0" borderId="15" xfId="0" applyNumberFormat="1" applyFont="1" applyFill="1" applyBorder="1" applyAlignment="1">
      <alignment/>
    </xf>
    <xf numFmtId="1" fontId="12" fillId="0" borderId="48" xfId="0" applyNumberFormat="1" applyFont="1" applyBorder="1" applyAlignment="1">
      <alignment/>
    </xf>
    <xf numFmtId="1" fontId="12" fillId="0" borderId="49" xfId="0" applyNumberFormat="1" applyFont="1" applyBorder="1" applyAlignment="1">
      <alignment/>
    </xf>
    <xf numFmtId="1" fontId="12" fillId="0" borderId="50" xfId="0" applyNumberFormat="1" applyFont="1" applyBorder="1" applyAlignment="1">
      <alignment/>
    </xf>
    <xf numFmtId="0" fontId="1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1" fillId="0" borderId="56" xfId="0" applyFont="1" applyBorder="1" applyAlignment="1">
      <alignment/>
    </xf>
    <xf numFmtId="0" fontId="12" fillId="0" borderId="35" xfId="0" applyFont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57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60" xfId="0" applyFont="1" applyBorder="1" applyAlignment="1">
      <alignment/>
    </xf>
    <xf numFmtId="0" fontId="11" fillId="0" borderId="42" xfId="0" applyFont="1" applyBorder="1" applyAlignment="1">
      <alignment/>
    </xf>
    <xf numFmtId="0" fontId="12" fillId="0" borderId="34" xfId="0" applyFont="1" applyBorder="1" applyAlignment="1">
      <alignment/>
    </xf>
    <xf numFmtId="0" fontId="11" fillId="0" borderId="44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62" xfId="0" applyFont="1" applyBorder="1" applyAlignment="1">
      <alignment/>
    </xf>
    <xf numFmtId="0" fontId="12" fillId="0" borderId="63" xfId="0" applyFont="1" applyBorder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64" xfId="0" applyFont="1" applyBorder="1" applyAlignment="1">
      <alignment/>
    </xf>
    <xf numFmtId="1" fontId="12" fillId="0" borderId="65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65" xfId="0" applyFont="1" applyBorder="1" applyAlignment="1">
      <alignment/>
    </xf>
    <xf numFmtId="0" fontId="12" fillId="0" borderId="25" xfId="0" applyFont="1" applyBorder="1" applyAlignment="1">
      <alignment/>
    </xf>
    <xf numFmtId="0" fontId="0" fillId="0" borderId="0" xfId="0" applyAlignment="1">
      <alignment horizontal="right"/>
    </xf>
    <xf numFmtId="0" fontId="12" fillId="25" borderId="27" xfId="0" applyFont="1" applyFill="1" applyBorder="1" applyAlignment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left" vertical="center" indent="1"/>
    </xf>
    <xf numFmtId="49" fontId="12" fillId="0" borderId="66" xfId="0" applyNumberFormat="1" applyFont="1" applyBorder="1" applyAlignment="1">
      <alignment horizontal="right" vertical="center"/>
    </xf>
    <xf numFmtId="0" fontId="12" fillId="0" borderId="45" xfId="0" applyFont="1" applyFill="1" applyBorder="1" applyAlignment="1">
      <alignment vertical="center" wrapText="1"/>
    </xf>
    <xf numFmtId="0" fontId="12" fillId="25" borderId="47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 wrapText="1" indent="1"/>
    </xf>
    <xf numFmtId="0" fontId="12" fillId="0" borderId="47" xfId="0" applyFont="1" applyFill="1" applyBorder="1" applyAlignment="1">
      <alignment horizontal="left" vertical="center" indent="1"/>
    </xf>
    <xf numFmtId="0" fontId="12" fillId="0" borderId="45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25" borderId="65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2" fillId="0" borderId="69" xfId="0" applyFont="1" applyBorder="1" applyAlignment="1">
      <alignment vertical="center"/>
    </xf>
    <xf numFmtId="49" fontId="12" fillId="0" borderId="70" xfId="0" applyNumberFormat="1" applyFont="1" applyBorder="1" applyAlignment="1">
      <alignment horizontal="right" vertical="center"/>
    </xf>
    <xf numFmtId="0" fontId="12" fillId="0" borderId="48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horizontal="left" vertical="center" wrapText="1" indent="1"/>
    </xf>
    <xf numFmtId="0" fontId="12" fillId="0" borderId="48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49" fontId="11" fillId="0" borderId="11" xfId="0" applyNumberFormat="1" applyFont="1" applyBorder="1" applyAlignment="1">
      <alignment horizontal="right" vertical="center"/>
    </xf>
    <xf numFmtId="0" fontId="11" fillId="0" borderId="4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2" fillId="0" borderId="45" xfId="0" applyFont="1" applyBorder="1" applyAlignment="1">
      <alignment vertical="center" wrapText="1"/>
    </xf>
    <xf numFmtId="0" fontId="12" fillId="0" borderId="65" xfId="0" applyFont="1" applyBorder="1" applyAlignment="1">
      <alignment horizontal="left" vertical="center" wrapText="1" indent="1"/>
    </xf>
    <xf numFmtId="0" fontId="12" fillId="0" borderId="75" xfId="0" applyFont="1" applyBorder="1" applyAlignment="1">
      <alignment horizontal="left" vertical="center" indent="1"/>
    </xf>
    <xf numFmtId="0" fontId="12" fillId="0" borderId="45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2" fillId="0" borderId="68" xfId="0" applyFont="1" applyFill="1" applyBorder="1" applyAlignment="1">
      <alignment horizontal="center" vertical="center"/>
    </xf>
    <xf numFmtId="0" fontId="12" fillId="24" borderId="65" xfId="0" applyFont="1" applyFill="1" applyBorder="1" applyAlignment="1">
      <alignment vertical="center"/>
    </xf>
    <xf numFmtId="49" fontId="12" fillId="0" borderId="76" xfId="0" applyNumberFormat="1" applyFont="1" applyBorder="1" applyAlignment="1">
      <alignment horizontal="right" vertical="center"/>
    </xf>
    <xf numFmtId="0" fontId="12" fillId="10" borderId="48" xfId="0" applyFont="1" applyFill="1" applyBorder="1" applyAlignment="1">
      <alignment vertical="center" wrapText="1"/>
    </xf>
    <xf numFmtId="0" fontId="12" fillId="0" borderId="64" xfId="0" applyFont="1" applyBorder="1" applyAlignment="1">
      <alignment horizontal="left" vertical="center" wrapText="1" indent="1"/>
    </xf>
    <xf numFmtId="0" fontId="12" fillId="0" borderId="77" xfId="0" applyFont="1" applyBorder="1" applyAlignment="1">
      <alignment horizontal="left" vertical="center" indent="1"/>
    </xf>
    <xf numFmtId="0" fontId="12" fillId="24" borderId="48" xfId="0" applyFont="1" applyFill="1" applyBorder="1" applyAlignment="1">
      <alignment vertical="center"/>
    </xf>
    <xf numFmtId="0" fontId="12" fillId="24" borderId="64" xfId="0" applyFont="1" applyFill="1" applyBorder="1" applyAlignment="1">
      <alignment vertical="center"/>
    </xf>
    <xf numFmtId="0" fontId="12" fillId="24" borderId="71" xfId="0" applyFont="1" applyFill="1" applyBorder="1" applyAlignment="1">
      <alignment vertical="center"/>
    </xf>
    <xf numFmtId="0" fontId="12" fillId="24" borderId="72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vertical="center"/>
    </xf>
    <xf numFmtId="0" fontId="12" fillId="24" borderId="50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1" fillId="25" borderId="61" xfId="0" applyFont="1" applyFill="1" applyBorder="1" applyAlignment="1">
      <alignment vertical="center"/>
    </xf>
    <xf numFmtId="0" fontId="11" fillId="0" borderId="73" xfId="0" applyFont="1" applyFill="1" applyBorder="1" applyAlignment="1">
      <alignment vertical="center"/>
    </xf>
    <xf numFmtId="0" fontId="11" fillId="0" borderId="63" xfId="0" applyFont="1" applyBorder="1" applyAlignment="1">
      <alignment vertical="center"/>
    </xf>
    <xf numFmtId="49" fontId="11" fillId="0" borderId="76" xfId="0" applyNumberFormat="1" applyFont="1" applyBorder="1" applyAlignment="1">
      <alignment horizontal="right" vertical="center"/>
    </xf>
    <xf numFmtId="0" fontId="13" fillId="0" borderId="44" xfId="0" applyFont="1" applyFill="1" applyBorder="1" applyAlignment="1">
      <alignment vertical="center" wrapText="1"/>
    </xf>
    <xf numFmtId="0" fontId="13" fillId="25" borderId="63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63" xfId="0" applyFont="1" applyFill="1" applyBorder="1" applyAlignment="1">
      <alignment vertical="center" wrapText="1"/>
    </xf>
    <xf numFmtId="0" fontId="11" fillId="0" borderId="73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horizontal="center" vertical="center"/>
    </xf>
    <xf numFmtId="0" fontId="12" fillId="25" borderId="48" xfId="0" applyFont="1" applyFill="1" applyBorder="1" applyAlignment="1">
      <alignment vertical="center"/>
    </xf>
    <xf numFmtId="0" fontId="12" fillId="0" borderId="80" xfId="0" applyFont="1" applyBorder="1" applyAlignment="1">
      <alignment vertical="center"/>
    </xf>
    <xf numFmtId="0" fontId="12" fillId="0" borderId="48" xfId="0" applyFont="1" applyBorder="1" applyAlignment="1">
      <alignment vertical="center" wrapText="1"/>
    </xf>
    <xf numFmtId="0" fontId="12" fillId="25" borderId="50" xfId="0" applyFont="1" applyFill="1" applyBorder="1" applyAlignment="1">
      <alignment vertical="center"/>
    </xf>
    <xf numFmtId="0" fontId="12" fillId="0" borderId="77" xfId="0" applyFont="1" applyFill="1" applyBorder="1" applyAlignment="1">
      <alignment horizontal="left" vertical="center" indent="1"/>
    </xf>
    <xf numFmtId="0" fontId="11" fillId="0" borderId="4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3" fillId="0" borderId="82" xfId="0" applyFont="1" applyBorder="1" applyAlignment="1">
      <alignment vertical="center"/>
    </xf>
    <xf numFmtId="0" fontId="13" fillId="0" borderId="8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53" xfId="0" applyFont="1" applyBorder="1" applyAlignment="1">
      <alignment vertical="center"/>
    </xf>
    <xf numFmtId="0" fontId="11" fillId="0" borderId="84" xfId="0" applyFont="1" applyFill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49" fontId="12" fillId="0" borderId="76" xfId="0" applyNumberFormat="1" applyFont="1" applyBorder="1" applyAlignment="1">
      <alignment/>
    </xf>
    <xf numFmtId="0" fontId="12" fillId="0" borderId="86" xfId="0" applyFont="1" applyBorder="1" applyAlignment="1">
      <alignment/>
    </xf>
    <xf numFmtId="0" fontId="12" fillId="0" borderId="73" xfId="0" applyFont="1" applyBorder="1" applyAlignment="1">
      <alignment/>
    </xf>
    <xf numFmtId="0" fontId="16" fillId="0" borderId="4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5" fillId="0" borderId="49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26" xfId="0" applyFont="1" applyBorder="1" applyAlignment="1">
      <alignment/>
    </xf>
    <xf numFmtId="0" fontId="16" fillId="0" borderId="59" xfId="0" applyFont="1" applyBorder="1" applyAlignment="1">
      <alignment horizontal="center" vertical="center"/>
    </xf>
    <xf numFmtId="0" fontId="11" fillId="0" borderId="89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11" fillId="0" borderId="84" xfId="0" applyFont="1" applyBorder="1" applyAlignment="1">
      <alignment horizontal="right"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24" borderId="13" xfId="0" applyFont="1" applyFill="1" applyBorder="1" applyAlignment="1">
      <alignment vertical="center"/>
    </xf>
    <xf numFmtId="0" fontId="12" fillId="24" borderId="14" xfId="0" applyFont="1" applyFill="1" applyBorder="1" applyAlignment="1">
      <alignment vertical="center"/>
    </xf>
    <xf numFmtId="0" fontId="12" fillId="24" borderId="60" xfId="0" applyFont="1" applyFill="1" applyBorder="1" applyAlignment="1">
      <alignment vertical="center"/>
    </xf>
    <xf numFmtId="0" fontId="12" fillId="24" borderId="59" xfId="0" applyFont="1" applyFill="1" applyBorder="1" applyAlignment="1">
      <alignment vertical="center"/>
    </xf>
    <xf numFmtId="0" fontId="12" fillId="24" borderId="87" xfId="0" applyFont="1" applyFill="1" applyBorder="1" applyAlignment="1">
      <alignment vertical="center"/>
    </xf>
    <xf numFmtId="0" fontId="12" fillId="24" borderId="8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59" xfId="0" applyFont="1" applyFill="1" applyBorder="1" applyAlignment="1">
      <alignment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58" xfId="0" applyFont="1" applyBorder="1" applyAlignment="1">
      <alignment horizontal="left" vertical="center" indent="1"/>
    </xf>
    <xf numFmtId="0" fontId="0" fillId="0" borderId="19" xfId="0" applyFont="1" applyFill="1" applyBorder="1" applyAlignment="1">
      <alignment vertical="center"/>
    </xf>
    <xf numFmtId="0" fontId="11" fillId="25" borderId="53" xfId="0" applyFont="1" applyFill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90" xfId="0" applyFont="1" applyFill="1" applyBorder="1" applyAlignment="1">
      <alignment vertical="center"/>
    </xf>
    <xf numFmtId="0" fontId="11" fillId="0" borderId="85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3" xfId="0" applyFont="1" applyBorder="1" applyAlignment="1">
      <alignment vertical="center" wrapText="1"/>
    </xf>
    <xf numFmtId="0" fontId="11" fillId="25" borderId="55" xfId="0" applyFont="1" applyFill="1" applyBorder="1" applyAlignment="1">
      <alignment vertical="center"/>
    </xf>
    <xf numFmtId="0" fontId="11" fillId="0" borderId="89" xfId="0" applyFont="1" applyBorder="1" applyAlignment="1">
      <alignment horizontal="left" vertical="center" indent="1"/>
    </xf>
    <xf numFmtId="0" fontId="11" fillId="0" borderId="52" xfId="0" applyFont="1" applyBorder="1" applyAlignment="1">
      <alignment horizontal="left" vertical="center" indent="1"/>
    </xf>
    <xf numFmtId="0" fontId="12" fillId="25" borderId="26" xfId="0" applyFont="1" applyFill="1" applyBorder="1" applyAlignment="1">
      <alignment vertical="center"/>
    </xf>
    <xf numFmtId="0" fontId="12" fillId="0" borderId="26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indent="1"/>
    </xf>
    <xf numFmtId="0" fontId="0" fillId="0" borderId="1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0" fillId="0" borderId="9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vertical="center" wrapText="1"/>
    </xf>
    <xf numFmtId="0" fontId="12" fillId="25" borderId="40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right" vertical="center"/>
    </xf>
    <xf numFmtId="0" fontId="12" fillId="0" borderId="52" xfId="0" applyFont="1" applyBorder="1" applyAlignment="1">
      <alignment horizontal="right" vertical="center"/>
    </xf>
    <xf numFmtId="0" fontId="13" fillId="0" borderId="93" xfId="0" applyFont="1" applyBorder="1" applyAlignment="1">
      <alignment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8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6" xfId="0" applyFont="1" applyFill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1" fillId="0" borderId="89" xfId="0" applyFont="1" applyFill="1" applyBorder="1" applyAlignment="1">
      <alignment vertical="center"/>
    </xf>
    <xf numFmtId="0" fontId="11" fillId="25" borderId="93" xfId="0" applyFont="1" applyFill="1" applyBorder="1" applyAlignment="1">
      <alignment vertical="center"/>
    </xf>
    <xf numFmtId="0" fontId="11" fillId="0" borderId="93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25" borderId="18" xfId="0" applyFont="1" applyFill="1" applyBorder="1" applyAlignment="1">
      <alignment vertical="center"/>
    </xf>
    <xf numFmtId="0" fontId="12" fillId="25" borderId="60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12" fillId="0" borderId="18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2" fillId="0" borderId="97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2" fillId="0" borderId="88" xfId="0" applyFont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60" xfId="0" applyFont="1" applyFill="1" applyBorder="1" applyAlignment="1">
      <alignment horizontal="left" vertical="center" indent="1"/>
    </xf>
    <xf numFmtId="0" fontId="12" fillId="0" borderId="59" xfId="0" applyFont="1" applyBorder="1" applyAlignment="1">
      <alignment vertical="center"/>
    </xf>
    <xf numFmtId="0" fontId="12" fillId="0" borderId="74" xfId="0" applyFont="1" applyFill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91" xfId="0" applyFont="1" applyBorder="1" applyAlignment="1">
      <alignment vertical="center"/>
    </xf>
    <xf numFmtId="0" fontId="12" fillId="0" borderId="92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 indent="1"/>
    </xf>
    <xf numFmtId="0" fontId="12" fillId="0" borderId="40" xfId="0" applyFont="1" applyFill="1" applyBorder="1" applyAlignment="1">
      <alignment horizontal="left" vertical="center" indent="1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7" borderId="22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vertical="center" wrapText="1"/>
    </xf>
    <xf numFmtId="0" fontId="12" fillId="7" borderId="59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horizontal="right" vertical="center"/>
    </xf>
    <xf numFmtId="0" fontId="12" fillId="25" borderId="40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vertical="center"/>
    </xf>
    <xf numFmtId="49" fontId="12" fillId="0" borderId="98" xfId="0" applyNumberFormat="1" applyFont="1" applyBorder="1" applyAlignment="1">
      <alignment horizontal="right" vertical="center"/>
    </xf>
    <xf numFmtId="0" fontId="12" fillId="25" borderId="30" xfId="0" applyFont="1" applyFill="1" applyBorder="1" applyAlignment="1">
      <alignment horizontal="left" vertical="center"/>
    </xf>
    <xf numFmtId="49" fontId="12" fillId="0" borderId="99" xfId="0" applyNumberFormat="1" applyFont="1" applyBorder="1" applyAlignment="1">
      <alignment horizontal="right" vertical="center"/>
    </xf>
    <xf numFmtId="0" fontId="12" fillId="25" borderId="60" xfId="0" applyFont="1" applyFill="1" applyBorder="1" applyAlignment="1">
      <alignment horizontal="left" vertical="center"/>
    </xf>
    <xf numFmtId="0" fontId="12" fillId="0" borderId="100" xfId="0" applyFont="1" applyBorder="1" applyAlignment="1">
      <alignment vertical="center"/>
    </xf>
    <xf numFmtId="0" fontId="12" fillId="25" borderId="59" xfId="0" applyFont="1" applyFill="1" applyBorder="1" applyAlignment="1">
      <alignment vertical="center"/>
    </xf>
    <xf numFmtId="49" fontId="11" fillId="0" borderId="84" xfId="0" applyNumberFormat="1" applyFont="1" applyBorder="1" applyAlignment="1">
      <alignment horizontal="right" vertical="center"/>
    </xf>
    <xf numFmtId="0" fontId="11" fillId="0" borderId="85" xfId="0" applyFont="1" applyBorder="1" applyAlignment="1">
      <alignment horizontal="left" vertical="center" indent="1"/>
    </xf>
    <xf numFmtId="0" fontId="12" fillId="26" borderId="21" xfId="0" applyFont="1" applyFill="1" applyBorder="1" applyAlignment="1">
      <alignment vertical="center" wrapText="1"/>
    </xf>
    <xf numFmtId="0" fontId="12" fillId="26" borderId="59" xfId="0" applyFont="1" applyFill="1" applyBorder="1" applyAlignment="1">
      <alignment vertical="center" wrapText="1"/>
    </xf>
    <xf numFmtId="49" fontId="12" fillId="26" borderId="15" xfId="0" applyNumberFormat="1" applyFont="1" applyFill="1" applyBorder="1" applyAlignment="1">
      <alignment/>
    </xf>
    <xf numFmtId="0" fontId="12" fillId="17" borderId="64" xfId="0" applyFont="1" applyFill="1" applyBorder="1" applyAlignment="1">
      <alignment vertical="center"/>
    </xf>
    <xf numFmtId="0" fontId="12" fillId="17" borderId="24" xfId="0" applyFont="1" applyFill="1" applyBorder="1" applyAlignment="1">
      <alignment vertical="center"/>
    </xf>
    <xf numFmtId="0" fontId="12" fillId="17" borderId="33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0" fillId="27" borderId="0" xfId="0" applyFill="1" applyAlignment="1">
      <alignment vertical="center"/>
    </xf>
    <xf numFmtId="0" fontId="4" fillId="27" borderId="0" xfId="0" applyFont="1" applyFill="1" applyAlignment="1">
      <alignment horizontal="center" vertical="center"/>
    </xf>
    <xf numFmtId="0" fontId="36" fillId="27" borderId="0" xfId="0" applyFont="1" applyFill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8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28" borderId="20" xfId="0" applyFont="1" applyFill="1" applyBorder="1" applyAlignment="1">
      <alignment horizontal="center" vertical="center"/>
    </xf>
    <xf numFmtId="0" fontId="12" fillId="28" borderId="21" xfId="0" applyFont="1" applyFill="1" applyBorder="1" applyAlignment="1">
      <alignment vertical="center" wrapText="1"/>
    </xf>
    <xf numFmtId="0" fontId="12" fillId="28" borderId="30" xfId="0" applyFont="1" applyFill="1" applyBorder="1" applyAlignment="1">
      <alignment horizontal="center" vertical="center"/>
    </xf>
    <xf numFmtId="0" fontId="12" fillId="28" borderId="21" xfId="0" applyFont="1" applyFill="1" applyBorder="1" applyAlignment="1">
      <alignment vertical="center"/>
    </xf>
    <xf numFmtId="0" fontId="12" fillId="28" borderId="28" xfId="0" applyFont="1" applyFill="1" applyBorder="1" applyAlignment="1">
      <alignment vertical="center"/>
    </xf>
    <xf numFmtId="0" fontId="12" fillId="28" borderId="29" xfId="0" applyFont="1" applyFill="1" applyBorder="1" applyAlignment="1">
      <alignment vertical="center"/>
    </xf>
    <xf numFmtId="0" fontId="12" fillId="28" borderId="32" xfId="0" applyFont="1" applyFill="1" applyBorder="1" applyAlignment="1">
      <alignment horizontal="center" vertical="center"/>
    </xf>
    <xf numFmtId="0" fontId="12" fillId="28" borderId="15" xfId="0" applyFont="1" applyFill="1" applyBorder="1" applyAlignment="1">
      <alignment vertical="center"/>
    </xf>
    <xf numFmtId="0" fontId="12" fillId="28" borderId="30" xfId="0" applyFont="1" applyFill="1" applyBorder="1" applyAlignment="1">
      <alignment vertical="center"/>
    </xf>
    <xf numFmtId="0" fontId="12" fillId="28" borderId="34" xfId="0" applyFont="1" applyFill="1" applyBorder="1" applyAlignment="1">
      <alignment vertical="center"/>
    </xf>
    <xf numFmtId="0" fontId="12" fillId="28" borderId="22" xfId="0" applyFont="1" applyFill="1" applyBorder="1" applyAlignment="1">
      <alignment vertical="center" wrapText="1"/>
    </xf>
    <xf numFmtId="0" fontId="12" fillId="28" borderId="27" xfId="0" applyFont="1" applyFill="1" applyBorder="1" applyAlignment="1">
      <alignment horizontal="center" vertical="center"/>
    </xf>
    <xf numFmtId="0" fontId="12" fillId="28" borderId="22" xfId="0" applyFont="1" applyFill="1" applyBorder="1" applyAlignment="1">
      <alignment vertical="center"/>
    </xf>
    <xf numFmtId="0" fontId="12" fillId="28" borderId="24" xfId="0" applyFont="1" applyFill="1" applyBorder="1" applyAlignment="1">
      <alignment vertical="center"/>
    </xf>
    <xf numFmtId="0" fontId="12" fillId="28" borderId="31" xfId="0" applyFont="1" applyFill="1" applyBorder="1" applyAlignment="1">
      <alignment vertical="center"/>
    </xf>
    <xf numFmtId="0" fontId="12" fillId="28" borderId="33" xfId="0" applyFont="1" applyFill="1" applyBorder="1" applyAlignment="1">
      <alignment horizontal="center" vertical="center"/>
    </xf>
    <xf numFmtId="0" fontId="12" fillId="28" borderId="19" xfId="0" applyFont="1" applyFill="1" applyBorder="1" applyAlignment="1">
      <alignment vertical="center"/>
    </xf>
    <xf numFmtId="0" fontId="12" fillId="28" borderId="27" xfId="0" applyFont="1" applyFill="1" applyBorder="1" applyAlignment="1">
      <alignment vertical="center"/>
    </xf>
    <xf numFmtId="0" fontId="12" fillId="28" borderId="25" xfId="0" applyFont="1" applyFill="1" applyBorder="1" applyAlignment="1">
      <alignment vertical="center"/>
    </xf>
    <xf numFmtId="0" fontId="0" fillId="28" borderId="11" xfId="0" applyFont="1" applyFill="1" applyBorder="1" applyAlignment="1">
      <alignment horizontal="center" vertical="center"/>
    </xf>
    <xf numFmtId="0" fontId="12" fillId="28" borderId="59" xfId="0" applyFont="1" applyFill="1" applyBorder="1" applyAlignment="1">
      <alignment vertical="center" wrapText="1"/>
    </xf>
    <xf numFmtId="0" fontId="12" fillId="28" borderId="60" xfId="0" applyFont="1" applyFill="1" applyBorder="1" applyAlignment="1">
      <alignment horizontal="center" vertical="center"/>
    </xf>
    <xf numFmtId="0" fontId="12" fillId="28" borderId="59" xfId="0" applyFont="1" applyFill="1" applyBorder="1" applyAlignment="1">
      <alignment vertical="center"/>
    </xf>
    <xf numFmtId="0" fontId="12" fillId="28" borderId="13" xfId="0" applyFont="1" applyFill="1" applyBorder="1" applyAlignment="1">
      <alignment vertical="center"/>
    </xf>
    <xf numFmtId="0" fontId="12" fillId="28" borderId="87" xfId="0" applyFont="1" applyFill="1" applyBorder="1" applyAlignment="1">
      <alignment vertical="center"/>
    </xf>
    <xf numFmtId="0" fontId="12" fillId="28" borderId="88" xfId="0" applyFont="1" applyFill="1" applyBorder="1" applyAlignment="1">
      <alignment horizontal="center" vertical="center"/>
    </xf>
    <xf numFmtId="0" fontId="12" fillId="28" borderId="14" xfId="0" applyFont="1" applyFill="1" applyBorder="1" applyAlignment="1">
      <alignment vertical="center"/>
    </xf>
    <xf numFmtId="0" fontId="12" fillId="28" borderId="60" xfId="0" applyFont="1" applyFill="1" applyBorder="1" applyAlignment="1">
      <alignment vertical="center"/>
    </xf>
    <xf numFmtId="0" fontId="12" fillId="28" borderId="18" xfId="0" applyFont="1" applyFill="1" applyBorder="1" applyAlignment="1">
      <alignment vertical="center"/>
    </xf>
    <xf numFmtId="0" fontId="12" fillId="28" borderId="74" xfId="0" applyFont="1" applyFill="1" applyBorder="1" applyAlignment="1">
      <alignment vertical="center"/>
    </xf>
    <xf numFmtId="0" fontId="12" fillId="28" borderId="26" xfId="0" applyFont="1" applyFill="1" applyBorder="1" applyAlignment="1">
      <alignment vertical="center"/>
    </xf>
    <xf numFmtId="0" fontId="12" fillId="28" borderId="12" xfId="0" applyFont="1" applyFill="1" applyBorder="1" applyAlignment="1">
      <alignment vertical="center"/>
    </xf>
    <xf numFmtId="0" fontId="0" fillId="28" borderId="18" xfId="0" applyFont="1" applyFill="1" applyBorder="1" applyAlignment="1">
      <alignment vertical="center" wrapText="1"/>
    </xf>
    <xf numFmtId="0" fontId="0" fillId="28" borderId="40" xfId="0" applyFont="1" applyFill="1" applyBorder="1" applyAlignment="1">
      <alignment horizontal="center" vertical="center"/>
    </xf>
    <xf numFmtId="0" fontId="0" fillId="28" borderId="18" xfId="0" applyFont="1" applyFill="1" applyBorder="1" applyAlignment="1">
      <alignment vertical="center"/>
    </xf>
    <xf numFmtId="0" fontId="0" fillId="28" borderId="26" xfId="0" applyFont="1" applyFill="1" applyBorder="1" applyAlignment="1">
      <alignment vertical="center"/>
    </xf>
    <xf numFmtId="0" fontId="0" fillId="28" borderId="91" xfId="0" applyFont="1" applyFill="1" applyBorder="1" applyAlignment="1">
      <alignment vertical="center"/>
    </xf>
    <xf numFmtId="0" fontId="0" fillId="28" borderId="92" xfId="0" applyFont="1" applyFill="1" applyBorder="1" applyAlignment="1">
      <alignment horizontal="center" vertical="center"/>
    </xf>
    <xf numFmtId="0" fontId="0" fillId="28" borderId="26" xfId="0" applyFont="1" applyFill="1" applyBorder="1" applyAlignment="1">
      <alignment horizontal="center" vertical="center"/>
    </xf>
    <xf numFmtId="0" fontId="0" fillId="28" borderId="74" xfId="0" applyFont="1" applyFill="1" applyBorder="1" applyAlignment="1">
      <alignment horizontal="center" vertical="center"/>
    </xf>
    <xf numFmtId="0" fontId="0" fillId="28" borderId="74" xfId="0" applyFont="1" applyFill="1" applyBorder="1" applyAlignment="1">
      <alignment vertical="center"/>
    </xf>
    <xf numFmtId="0" fontId="0" fillId="28" borderId="12" xfId="0" applyFont="1" applyFill="1" applyBorder="1" applyAlignment="1">
      <alignment vertical="center"/>
    </xf>
    <xf numFmtId="0" fontId="12" fillId="28" borderId="11" xfId="0" applyFont="1" applyFill="1" applyBorder="1" applyAlignment="1">
      <alignment horizontal="center" vertical="center"/>
    </xf>
    <xf numFmtId="0" fontId="12" fillId="28" borderId="18" xfId="0" applyFont="1" applyFill="1" applyBorder="1" applyAlignment="1">
      <alignment vertical="center" wrapText="1"/>
    </xf>
    <xf numFmtId="0" fontId="12" fillId="28" borderId="40" xfId="0" applyFont="1" applyFill="1" applyBorder="1" applyAlignment="1">
      <alignment horizontal="center" vertical="center"/>
    </xf>
    <xf numFmtId="0" fontId="12" fillId="28" borderId="26" xfId="0" applyFont="1" applyFill="1" applyBorder="1" applyAlignment="1">
      <alignment horizontal="center" vertical="center"/>
    </xf>
    <xf numFmtId="0" fontId="12" fillId="28" borderId="74" xfId="0" applyFont="1" applyFill="1" applyBorder="1" applyAlignment="1">
      <alignment horizontal="center" vertical="center"/>
    </xf>
    <xf numFmtId="0" fontId="39" fillId="29" borderId="55" xfId="0" applyFont="1" applyFill="1" applyBorder="1" applyAlignment="1">
      <alignment vertical="center"/>
    </xf>
    <xf numFmtId="0" fontId="11" fillId="29" borderId="53" xfId="0" applyFont="1" applyFill="1" applyBorder="1" applyAlignment="1">
      <alignment vertical="center"/>
    </xf>
    <xf numFmtId="0" fontId="12" fillId="29" borderId="24" xfId="0" applyFont="1" applyFill="1" applyBorder="1" applyAlignment="1">
      <alignment vertical="center"/>
    </xf>
    <xf numFmtId="0" fontId="0" fillId="29" borderId="26" xfId="0" applyFont="1" applyFill="1" applyBorder="1" applyAlignment="1">
      <alignment vertical="center"/>
    </xf>
    <xf numFmtId="0" fontId="12" fillId="29" borderId="26" xfId="0" applyFont="1" applyFill="1" applyBorder="1" applyAlignment="1">
      <alignment vertical="center"/>
    </xf>
    <xf numFmtId="0" fontId="11" fillId="29" borderId="93" xfId="0" applyFont="1" applyFill="1" applyBorder="1" applyAlignment="1">
      <alignment vertical="center"/>
    </xf>
    <xf numFmtId="0" fontId="0" fillId="29" borderId="22" xfId="0" applyFont="1" applyFill="1" applyBorder="1" applyAlignment="1">
      <alignment vertical="center"/>
    </xf>
    <xf numFmtId="0" fontId="0" fillId="29" borderId="18" xfId="0" applyFont="1" applyFill="1" applyBorder="1" applyAlignment="1">
      <alignment vertical="center"/>
    </xf>
    <xf numFmtId="0" fontId="0" fillId="29" borderId="27" xfId="0" applyFont="1" applyFill="1" applyBorder="1" applyAlignment="1">
      <alignment horizontal="center" vertical="center"/>
    </xf>
    <xf numFmtId="0" fontId="0" fillId="29" borderId="40" xfId="0" applyFont="1" applyFill="1" applyBorder="1" applyAlignment="1">
      <alignment horizontal="center" vertical="center"/>
    </xf>
    <xf numFmtId="0" fontId="1" fillId="29" borderId="55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7" fillId="26" borderId="0" xfId="0" applyFont="1" applyFill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4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1" fillId="0" borderId="85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4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1" fillId="0" borderId="8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26" borderId="0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4:I42"/>
  <sheetViews>
    <sheetView zoomScalePageLayoutView="0" workbookViewId="0" topLeftCell="A22">
      <selection activeCell="C26" sqref="C26"/>
    </sheetView>
  </sheetViews>
  <sheetFormatPr defaultColWidth="9.00390625" defaultRowHeight="12.75"/>
  <cols>
    <col min="4" max="4" width="11.00390625" style="0" bestFit="1" customWidth="1"/>
  </cols>
  <sheetData>
    <row r="2" ht="4.5" customHeight="1"/>
    <row r="3" ht="5.25" customHeight="1"/>
    <row r="4" spans="2:5" ht="15.75">
      <c r="B4" s="493" t="s">
        <v>19</v>
      </c>
      <c r="C4" s="494"/>
      <c r="D4" s="494"/>
      <c r="E4" s="494"/>
    </row>
    <row r="5" ht="6.75" customHeight="1"/>
    <row r="6" spans="2:5" ht="15.75">
      <c r="B6" s="493" t="s">
        <v>20</v>
      </c>
      <c r="C6" s="493"/>
      <c r="D6" s="493"/>
      <c r="E6" s="493"/>
    </row>
    <row r="17" ht="17.25" customHeight="1"/>
    <row r="20" spans="3:8" ht="26.25">
      <c r="C20" s="495" t="s">
        <v>45</v>
      </c>
      <c r="D20" s="495"/>
      <c r="E20" s="495"/>
      <c r="F20" s="495"/>
      <c r="G20" s="495"/>
      <c r="H20" s="495"/>
    </row>
    <row r="23" spans="2:7" ht="15.75">
      <c r="B23" s="6" t="s">
        <v>22</v>
      </c>
      <c r="C23" s="4"/>
      <c r="E23" s="4"/>
      <c r="F23" s="4"/>
      <c r="G23" s="4"/>
    </row>
    <row r="24" spans="2:7" ht="15">
      <c r="B24" s="5"/>
      <c r="C24" s="4"/>
      <c r="E24" s="4"/>
      <c r="F24" s="4"/>
      <c r="G24" s="4"/>
    </row>
    <row r="25" spans="2:7" ht="15.75">
      <c r="B25" s="5" t="s">
        <v>21</v>
      </c>
      <c r="C25" s="3" t="s">
        <v>303</v>
      </c>
      <c r="D25" s="1"/>
      <c r="E25" s="3"/>
      <c r="F25" s="7"/>
      <c r="G25" s="4"/>
    </row>
    <row r="26" spans="2:7" ht="15">
      <c r="B26" s="5"/>
      <c r="C26" s="2"/>
      <c r="E26" s="4"/>
      <c r="F26" s="4"/>
      <c r="G26" s="4"/>
    </row>
    <row r="27" spans="2:7" ht="15">
      <c r="B27" s="5"/>
      <c r="C27" s="4"/>
      <c r="E27" s="4"/>
      <c r="F27" s="4"/>
      <c r="G27" s="4"/>
    </row>
    <row r="28" spans="2:7" ht="15">
      <c r="B28" s="5"/>
      <c r="C28" s="4"/>
      <c r="E28" s="4"/>
      <c r="F28" s="4"/>
      <c r="G28" s="4"/>
    </row>
    <row r="29" spans="2:7" ht="15">
      <c r="B29" s="5"/>
      <c r="C29" s="4"/>
      <c r="E29" s="4"/>
      <c r="F29" s="4"/>
      <c r="G29" s="4"/>
    </row>
    <row r="31" spans="2:7" ht="15.75">
      <c r="B31" s="3"/>
      <c r="C31" s="4"/>
      <c r="D31" s="4"/>
      <c r="E31" s="4"/>
      <c r="F31" s="4"/>
      <c r="G31" s="4"/>
    </row>
    <row r="32" spans="2:7" ht="15">
      <c r="B32" s="5"/>
      <c r="C32" s="4"/>
      <c r="D32" s="4"/>
      <c r="E32" s="4"/>
      <c r="F32" s="4"/>
      <c r="G32" s="4"/>
    </row>
    <row r="33" spans="2:7" ht="15">
      <c r="B33" s="5"/>
      <c r="C33" s="4"/>
      <c r="D33" s="4"/>
      <c r="E33" s="4"/>
      <c r="F33" s="4"/>
      <c r="G33" s="4"/>
    </row>
    <row r="34" spans="2:7" ht="15">
      <c r="B34" s="5"/>
      <c r="C34" s="4"/>
      <c r="D34" s="4"/>
      <c r="E34" s="4"/>
      <c r="F34" s="4"/>
      <c r="G34" s="4"/>
    </row>
    <row r="37" ht="63.75" customHeight="1"/>
    <row r="39" ht="78" customHeight="1"/>
    <row r="42" spans="2:9" ht="15">
      <c r="B42" s="496" t="s">
        <v>0</v>
      </c>
      <c r="C42" s="496"/>
      <c r="D42" s="496"/>
      <c r="E42" s="497">
        <f ca="1">NOW()</f>
        <v>43411.565892824074</v>
      </c>
      <c r="F42" s="497"/>
      <c r="G42" s="497"/>
      <c r="H42" s="497"/>
      <c r="I42" s="497"/>
    </row>
  </sheetData>
  <sheetProtection/>
  <mergeCells count="5">
    <mergeCell ref="B4:E4"/>
    <mergeCell ref="B6:E6"/>
    <mergeCell ref="C20:H20"/>
    <mergeCell ref="B42:D42"/>
    <mergeCell ref="E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AT66"/>
  <sheetViews>
    <sheetView view="pageBreakPreview" zoomScaleSheetLayoutView="100" zoomScalePageLayoutView="0" workbookViewId="0" topLeftCell="A1">
      <selection activeCell="AO16" sqref="AO16"/>
    </sheetView>
  </sheetViews>
  <sheetFormatPr defaultColWidth="9.00390625" defaultRowHeight="12.75" outlineLevelCol="1"/>
  <cols>
    <col min="1" max="1" width="3.75390625" style="118" customWidth="1"/>
    <col min="2" max="2" width="50.75390625" style="0" customWidth="1"/>
    <col min="3" max="3" width="15.25390625" style="0" customWidth="1"/>
    <col min="4" max="4" width="30.75390625" style="0" hidden="1" customWidth="1" outlineLevel="1"/>
    <col min="5" max="5" width="11.7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2.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2.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2.625" style="0" customWidth="1"/>
    <col min="33" max="33" width="4.875" style="0" customWidth="1"/>
    <col min="34" max="35" width="4.875" style="0" hidden="1" customWidth="1" outlineLevel="1"/>
    <col min="36" max="36" width="6.75390625" style="0" bestFit="1" customWidth="1" collapsed="1"/>
  </cols>
  <sheetData>
    <row r="1" ht="6" customHeight="1"/>
    <row r="2" spans="1:36" s="43" customFormat="1" ht="30" customHeight="1">
      <c r="A2" s="119"/>
      <c r="B2" s="498" t="s">
        <v>284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</row>
    <row r="3" spans="1:36" ht="15">
      <c r="A3" s="120"/>
      <c r="B3" s="499" t="s">
        <v>408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</row>
    <row r="4" spans="1:25" ht="15">
      <c r="A4" s="120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36"/>
      <c r="P4" s="2"/>
      <c r="X4" s="2"/>
      <c r="Y4" s="2"/>
    </row>
    <row r="5" spans="1:27" s="2" customFormat="1" ht="13.5" thickBot="1">
      <c r="A5" s="121"/>
      <c r="I5" s="70"/>
      <c r="R5" s="70"/>
      <c r="AA5" s="70"/>
    </row>
    <row r="6" spans="1:36" ht="13.5" thickBot="1">
      <c r="A6" s="122"/>
      <c r="B6" s="23"/>
      <c r="C6" s="111"/>
      <c r="D6" s="105"/>
      <c r="E6" s="22"/>
      <c r="F6" s="503" t="s">
        <v>13</v>
      </c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5" t="s">
        <v>14</v>
      </c>
      <c r="AH6" s="506"/>
      <c r="AI6" s="506"/>
      <c r="AJ6" s="507"/>
    </row>
    <row r="7" spans="1:36" ht="12.75">
      <c r="A7" s="123" t="s">
        <v>1</v>
      </c>
      <c r="B7" s="24" t="s">
        <v>16</v>
      </c>
      <c r="C7" s="112" t="s">
        <v>37</v>
      </c>
      <c r="D7" s="106" t="s">
        <v>38</v>
      </c>
      <c r="E7" s="25" t="s">
        <v>28</v>
      </c>
      <c r="F7" s="511" t="s">
        <v>7</v>
      </c>
      <c r="G7" s="512"/>
      <c r="H7" s="512"/>
      <c r="I7" s="512"/>
      <c r="J7" s="512"/>
      <c r="K7" s="512"/>
      <c r="L7" s="512"/>
      <c r="M7" s="512"/>
      <c r="N7" s="513"/>
      <c r="O7" s="511" t="s">
        <v>8</v>
      </c>
      <c r="P7" s="512"/>
      <c r="Q7" s="512"/>
      <c r="R7" s="512"/>
      <c r="S7" s="512"/>
      <c r="T7" s="512"/>
      <c r="U7" s="512"/>
      <c r="V7" s="512"/>
      <c r="W7" s="513"/>
      <c r="X7" s="511" t="s">
        <v>9</v>
      </c>
      <c r="Y7" s="512"/>
      <c r="Z7" s="512"/>
      <c r="AA7" s="512"/>
      <c r="AB7" s="512"/>
      <c r="AC7" s="512"/>
      <c r="AD7" s="512"/>
      <c r="AE7" s="512"/>
      <c r="AF7" s="513"/>
      <c r="AG7" s="508" t="s">
        <v>15</v>
      </c>
      <c r="AH7" s="509"/>
      <c r="AI7" s="509"/>
      <c r="AJ7" s="510"/>
    </row>
    <row r="8" spans="1:36" ht="13.5" thickBot="1">
      <c r="A8" s="292"/>
      <c r="B8" s="177"/>
      <c r="C8" s="293"/>
      <c r="D8" s="294"/>
      <c r="E8" s="293"/>
      <c r="F8" s="295" t="s">
        <v>17</v>
      </c>
      <c r="G8" s="296" t="s">
        <v>35</v>
      </c>
      <c r="H8" s="297" t="s">
        <v>34</v>
      </c>
      <c r="I8" s="298" t="s">
        <v>36</v>
      </c>
      <c r="J8" s="187" t="s">
        <v>2</v>
      </c>
      <c r="K8" s="149" t="s">
        <v>3</v>
      </c>
      <c r="L8" s="149" t="s">
        <v>4</v>
      </c>
      <c r="M8" s="149" t="s">
        <v>5</v>
      </c>
      <c r="N8" s="150" t="s">
        <v>6</v>
      </c>
      <c r="O8" s="299" t="s">
        <v>17</v>
      </c>
      <c r="P8" s="296" t="s">
        <v>35</v>
      </c>
      <c r="Q8" s="297" t="s">
        <v>34</v>
      </c>
      <c r="R8" s="298" t="s">
        <v>36</v>
      </c>
      <c r="S8" s="187" t="s">
        <v>2</v>
      </c>
      <c r="T8" s="149" t="s">
        <v>3</v>
      </c>
      <c r="U8" s="149" t="s">
        <v>4</v>
      </c>
      <c r="V8" s="149" t="s">
        <v>5</v>
      </c>
      <c r="W8" s="150" t="s">
        <v>6</v>
      </c>
      <c r="X8" s="299" t="s">
        <v>17</v>
      </c>
      <c r="Y8" s="296" t="s">
        <v>35</v>
      </c>
      <c r="Z8" s="297" t="s">
        <v>34</v>
      </c>
      <c r="AA8" s="298" t="s">
        <v>36</v>
      </c>
      <c r="AB8" s="187" t="s">
        <v>2</v>
      </c>
      <c r="AC8" s="149" t="s">
        <v>3</v>
      </c>
      <c r="AD8" s="149" t="s">
        <v>4</v>
      </c>
      <c r="AE8" s="149" t="s">
        <v>5</v>
      </c>
      <c r="AF8" s="150" t="s">
        <v>6</v>
      </c>
      <c r="AG8" s="300" t="str">
        <f>X8</f>
        <v>ECTS</v>
      </c>
      <c r="AH8" s="301" t="str">
        <f>Y8</f>
        <v>ECTS(n)</v>
      </c>
      <c r="AI8" s="301" t="str">
        <f>Z8</f>
        <v>ECTS(p)</v>
      </c>
      <c r="AJ8" s="179" t="s">
        <v>18</v>
      </c>
    </row>
    <row r="9" spans="1:36" s="42" customFormat="1" ht="19.5" customHeight="1" thickBot="1">
      <c r="A9" s="226" t="s">
        <v>7</v>
      </c>
      <c r="B9" s="227" t="s">
        <v>11</v>
      </c>
      <c r="C9" s="228"/>
      <c r="D9" s="231"/>
      <c r="E9" s="228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2"/>
      <c r="AG9" s="234">
        <v>10</v>
      </c>
      <c r="AH9" s="234">
        <f>SUM(AH10:AH14)</f>
        <v>2</v>
      </c>
      <c r="AI9" s="234">
        <f>SUM(AI10:AI14)</f>
        <v>0</v>
      </c>
      <c r="AJ9" s="228">
        <v>150</v>
      </c>
    </row>
    <row r="10" spans="1:36" s="43" customFormat="1" ht="12.75">
      <c r="A10" s="201" t="s">
        <v>274</v>
      </c>
      <c r="B10" s="202" t="s">
        <v>46</v>
      </c>
      <c r="C10" s="203" t="str">
        <f>"Es2-"&amp;A10&amp;"-"&amp;IF(COUNTA(F10)&lt;&gt;0,$F$7&amp;",","")&amp;IF(COUNTA(O10)&lt;&gt;0,$O$7&amp;",","")&amp;IF(COUNTA(X10)&lt;&gt;0,$X$7&amp;",","")</f>
        <v>Es2-01-I,II,</v>
      </c>
      <c r="D10" s="204" t="s">
        <v>285</v>
      </c>
      <c r="E10" s="205" t="s">
        <v>286</v>
      </c>
      <c r="F10" s="206">
        <v>2</v>
      </c>
      <c r="G10" s="207">
        <v>1</v>
      </c>
      <c r="H10" s="208">
        <v>0</v>
      </c>
      <c r="I10" s="209"/>
      <c r="J10" s="207"/>
      <c r="K10" s="210">
        <v>2</v>
      </c>
      <c r="L10" s="210"/>
      <c r="M10" s="210"/>
      <c r="N10" s="211"/>
      <c r="O10" s="207">
        <v>2</v>
      </c>
      <c r="P10" s="207">
        <v>1</v>
      </c>
      <c r="Q10" s="208">
        <v>0</v>
      </c>
      <c r="R10" s="209"/>
      <c r="S10" s="207">
        <v>2</v>
      </c>
      <c r="T10" s="210"/>
      <c r="U10" s="210"/>
      <c r="V10" s="210"/>
      <c r="W10" s="211"/>
      <c r="X10" s="207"/>
      <c r="Y10" s="207"/>
      <c r="Z10" s="208"/>
      <c r="AA10" s="209"/>
      <c r="AB10" s="207"/>
      <c r="AC10" s="210"/>
      <c r="AD10" s="210"/>
      <c r="AE10" s="210"/>
      <c r="AF10" s="211"/>
      <c r="AG10" s="212">
        <f>SUM(F10,O10,X10)</f>
        <v>4</v>
      </c>
      <c r="AH10" s="213">
        <f>SUM(G10,P10,Y10)</f>
        <v>2</v>
      </c>
      <c r="AI10" s="213">
        <f>SUM(H10,Q10,Z10)</f>
        <v>0</v>
      </c>
      <c r="AJ10" s="214">
        <f>SUM(J10:N10,S10:W10,AB10:AF10)*15</f>
        <v>60</v>
      </c>
    </row>
    <row r="11" spans="1:36" s="43" customFormat="1" ht="12.75">
      <c r="A11" s="407" t="s">
        <v>354</v>
      </c>
      <c r="B11" s="384" t="s">
        <v>355</v>
      </c>
      <c r="C11" s="408" t="s">
        <v>356</v>
      </c>
      <c r="D11" s="398"/>
      <c r="E11" s="399"/>
      <c r="F11" s="317">
        <v>1</v>
      </c>
      <c r="G11" s="51"/>
      <c r="H11" s="396"/>
      <c r="I11" s="397"/>
      <c r="J11" s="51"/>
      <c r="K11" s="318">
        <v>2</v>
      </c>
      <c r="L11" s="318"/>
      <c r="M11" s="318"/>
      <c r="N11" s="395"/>
      <c r="O11" s="51"/>
      <c r="P11" s="51"/>
      <c r="Q11" s="396"/>
      <c r="R11" s="397"/>
      <c r="S11" s="51"/>
      <c r="T11" s="318"/>
      <c r="U11" s="318"/>
      <c r="V11" s="318"/>
      <c r="W11" s="395"/>
      <c r="X11" s="51"/>
      <c r="Y11" s="51"/>
      <c r="Z11" s="396"/>
      <c r="AA11" s="397"/>
      <c r="AB11" s="51"/>
      <c r="AC11" s="318"/>
      <c r="AD11" s="318"/>
      <c r="AE11" s="318"/>
      <c r="AF11" s="395"/>
      <c r="AG11" s="344">
        <v>1</v>
      </c>
      <c r="AH11" s="394"/>
      <c r="AI11" s="394"/>
      <c r="AJ11" s="52">
        <v>30</v>
      </c>
    </row>
    <row r="12" spans="1:36" s="43" customFormat="1" ht="12.75">
      <c r="A12" s="410" t="s">
        <v>363</v>
      </c>
      <c r="B12" s="418" t="s">
        <v>352</v>
      </c>
      <c r="C12" s="411" t="s">
        <v>367</v>
      </c>
      <c r="D12" s="110"/>
      <c r="E12" s="95"/>
      <c r="F12" s="66">
        <v>3</v>
      </c>
      <c r="G12" s="60"/>
      <c r="H12" s="67"/>
      <c r="I12" s="74"/>
      <c r="J12" s="60">
        <v>2</v>
      </c>
      <c r="K12" s="27"/>
      <c r="L12" s="27"/>
      <c r="M12" s="27"/>
      <c r="N12" s="68"/>
      <c r="O12" s="60"/>
      <c r="P12" s="60"/>
      <c r="Q12" s="67"/>
      <c r="R12" s="74"/>
      <c r="S12" s="60"/>
      <c r="T12" s="27"/>
      <c r="U12" s="27"/>
      <c r="V12" s="27"/>
      <c r="W12" s="68"/>
      <c r="X12" s="60"/>
      <c r="Y12" s="60"/>
      <c r="Z12" s="67"/>
      <c r="AA12" s="74"/>
      <c r="AB12" s="60"/>
      <c r="AC12" s="27"/>
      <c r="AD12" s="27"/>
      <c r="AE12" s="27"/>
      <c r="AF12" s="68"/>
      <c r="AG12" s="102">
        <v>3</v>
      </c>
      <c r="AH12" s="29"/>
      <c r="AI12" s="29"/>
      <c r="AJ12" s="78">
        <v>30</v>
      </c>
    </row>
    <row r="13" spans="1:36" s="43" customFormat="1" ht="12.75">
      <c r="A13" s="410" t="s">
        <v>364</v>
      </c>
      <c r="B13" s="418" t="s">
        <v>366</v>
      </c>
      <c r="C13" s="411" t="s">
        <v>368</v>
      </c>
      <c r="D13" s="110"/>
      <c r="E13" s="95"/>
      <c r="F13" s="66">
        <v>3</v>
      </c>
      <c r="G13" s="60"/>
      <c r="H13" s="67"/>
      <c r="I13" s="74"/>
      <c r="J13" s="60">
        <v>1</v>
      </c>
      <c r="K13" s="27"/>
      <c r="L13" s="27"/>
      <c r="M13" s="27"/>
      <c r="N13" s="68">
        <v>1</v>
      </c>
      <c r="O13" s="60"/>
      <c r="P13" s="60"/>
      <c r="Q13" s="67"/>
      <c r="R13" s="74"/>
      <c r="S13" s="60"/>
      <c r="T13" s="27"/>
      <c r="U13" s="27"/>
      <c r="V13" s="27"/>
      <c r="W13" s="68"/>
      <c r="X13" s="60"/>
      <c r="Y13" s="60"/>
      <c r="Z13" s="67"/>
      <c r="AA13" s="74"/>
      <c r="AB13" s="60"/>
      <c r="AC13" s="27"/>
      <c r="AD13" s="27"/>
      <c r="AE13" s="27"/>
      <c r="AF13" s="68"/>
      <c r="AG13" s="102">
        <v>3</v>
      </c>
      <c r="AH13" s="29"/>
      <c r="AI13" s="29"/>
      <c r="AJ13" s="78">
        <v>30</v>
      </c>
    </row>
    <row r="14" spans="1:36" s="43" customFormat="1" ht="13.5" thickBot="1">
      <c r="A14" s="412" t="s">
        <v>365</v>
      </c>
      <c r="B14" s="419" t="s">
        <v>353</v>
      </c>
      <c r="C14" s="413" t="s">
        <v>369</v>
      </c>
      <c r="D14" s="391"/>
      <c r="E14" s="392"/>
      <c r="F14" s="393"/>
      <c r="G14" s="375"/>
      <c r="H14" s="388"/>
      <c r="I14" s="389"/>
      <c r="J14" s="375"/>
      <c r="K14" s="374"/>
      <c r="L14" s="374"/>
      <c r="M14" s="374"/>
      <c r="N14" s="387"/>
      <c r="O14" s="375"/>
      <c r="P14" s="375"/>
      <c r="Q14" s="388"/>
      <c r="R14" s="389"/>
      <c r="S14" s="375"/>
      <c r="T14" s="374"/>
      <c r="U14" s="374"/>
      <c r="V14" s="374"/>
      <c r="W14" s="387"/>
      <c r="X14" s="375">
        <v>2</v>
      </c>
      <c r="Y14" s="375"/>
      <c r="Z14" s="388"/>
      <c r="AA14" s="389"/>
      <c r="AB14" s="375">
        <v>1</v>
      </c>
      <c r="AC14" s="374"/>
      <c r="AD14" s="374"/>
      <c r="AE14" s="374"/>
      <c r="AF14" s="414">
        <v>1</v>
      </c>
      <c r="AG14" s="415">
        <v>2</v>
      </c>
      <c r="AH14" s="385"/>
      <c r="AI14" s="385"/>
      <c r="AJ14" s="386">
        <v>30</v>
      </c>
    </row>
    <row r="15" spans="1:36" s="42" customFormat="1" ht="19.5" customHeight="1" thickBot="1">
      <c r="A15" s="416" t="s">
        <v>8</v>
      </c>
      <c r="B15" s="315" t="s">
        <v>12</v>
      </c>
      <c r="C15" s="311"/>
      <c r="D15" s="343"/>
      <c r="E15" s="417"/>
      <c r="F15" s="316"/>
      <c r="G15" s="316"/>
      <c r="H15" s="316"/>
      <c r="I15" s="290"/>
      <c r="J15" s="316"/>
      <c r="K15" s="316"/>
      <c r="L15" s="316"/>
      <c r="M15" s="316"/>
      <c r="N15" s="316"/>
      <c r="O15" s="316"/>
      <c r="P15" s="316"/>
      <c r="Q15" s="316"/>
      <c r="R15" s="290"/>
      <c r="S15" s="316"/>
      <c r="T15" s="316"/>
      <c r="U15" s="316"/>
      <c r="V15" s="316"/>
      <c r="W15" s="316"/>
      <c r="X15" s="316"/>
      <c r="Y15" s="316"/>
      <c r="Z15" s="316"/>
      <c r="AA15" s="290"/>
      <c r="AB15" s="316"/>
      <c r="AC15" s="316"/>
      <c r="AD15" s="316"/>
      <c r="AE15" s="316"/>
      <c r="AF15" s="316"/>
      <c r="AG15" s="287">
        <f>SUM(AG16:AG18)</f>
        <v>5</v>
      </c>
      <c r="AH15" s="312">
        <f>SUM(AH16:AH18)</f>
        <v>6</v>
      </c>
      <c r="AI15" s="310">
        <f>SUM(AI16:AI18)</f>
        <v>4</v>
      </c>
      <c r="AJ15" s="311">
        <f>SUM(AJ16:AJ18)</f>
        <v>90</v>
      </c>
    </row>
    <row r="16" spans="1:36" s="43" customFormat="1" ht="12.75">
      <c r="A16" s="201" t="s">
        <v>275</v>
      </c>
      <c r="B16" s="235" t="s">
        <v>47</v>
      </c>
      <c r="C16" s="211" t="str">
        <f>"Es2-"&amp;A16&amp;"-"&amp;IF(COUNTA(F16)&lt;&gt;0,$F$7&amp;",","")&amp;IF(COUNTA(O16)&lt;&gt;0,$O$7&amp;",","")&amp;IF(COUNTA(X16)&lt;&gt;0,$X$7&amp;",","")</f>
        <v>Es2-03-I,</v>
      </c>
      <c r="D16" s="236" t="s">
        <v>287</v>
      </c>
      <c r="E16" s="237" t="s">
        <v>288</v>
      </c>
      <c r="F16" s="238">
        <v>2</v>
      </c>
      <c r="G16" s="239">
        <v>2</v>
      </c>
      <c r="H16" s="240">
        <v>0</v>
      </c>
      <c r="I16" s="241"/>
      <c r="J16" s="242">
        <v>1</v>
      </c>
      <c r="K16" s="210">
        <v>1</v>
      </c>
      <c r="L16" s="210"/>
      <c r="M16" s="210"/>
      <c r="N16" s="211"/>
      <c r="O16" s="238"/>
      <c r="P16" s="239"/>
      <c r="Q16" s="240"/>
      <c r="R16" s="241"/>
      <c r="S16" s="242"/>
      <c r="T16" s="210"/>
      <c r="U16" s="210"/>
      <c r="V16" s="210"/>
      <c r="W16" s="211"/>
      <c r="X16" s="238"/>
      <c r="Y16" s="239"/>
      <c r="Z16" s="240"/>
      <c r="AA16" s="241"/>
      <c r="AB16" s="242"/>
      <c r="AC16" s="210"/>
      <c r="AD16" s="210"/>
      <c r="AE16" s="210"/>
      <c r="AF16" s="211"/>
      <c r="AG16" s="206">
        <f aca="true" t="shared" si="0" ref="AG16:AI18">SUM(F16,O16,X16)</f>
        <v>2</v>
      </c>
      <c r="AH16" s="210">
        <f t="shared" si="0"/>
        <v>2</v>
      </c>
      <c r="AI16" s="207">
        <f t="shared" si="0"/>
        <v>0</v>
      </c>
      <c r="AJ16" s="214">
        <f>SUM(J16:N16,S16:W16,AB16:AF16)*15</f>
        <v>30</v>
      </c>
    </row>
    <row r="17" spans="1:36" s="43" customFormat="1" ht="13.5" thickBot="1">
      <c r="A17" s="243" t="s">
        <v>276</v>
      </c>
      <c r="B17" s="216" t="s">
        <v>357</v>
      </c>
      <c r="C17" s="223" t="str">
        <f>"Es2-"&amp;A17&amp;"-"&amp;IF(COUNTA(F17)&lt;&gt;0,$F$7&amp;",","")&amp;IF(COUNTA(O17)&lt;&gt;0,$O$7&amp;",","")&amp;IF(COUNTA(X17)&lt;&gt;0,$X$7&amp;",","")</f>
        <v>Es2-04-I,</v>
      </c>
      <c r="D17" s="245" t="s">
        <v>289</v>
      </c>
      <c r="E17" s="246" t="s">
        <v>288</v>
      </c>
      <c r="F17" s="247">
        <v>2</v>
      </c>
      <c r="G17" s="248">
        <v>2</v>
      </c>
      <c r="H17" s="249">
        <v>2</v>
      </c>
      <c r="I17" s="250"/>
      <c r="J17" s="409">
        <v>1</v>
      </c>
      <c r="K17" s="251"/>
      <c r="L17" s="251">
        <v>1</v>
      </c>
      <c r="M17" s="251"/>
      <c r="N17" s="252"/>
      <c r="O17" s="247"/>
      <c r="P17" s="248"/>
      <c r="Q17" s="249"/>
      <c r="R17" s="250"/>
      <c r="S17" s="248"/>
      <c r="T17" s="251"/>
      <c r="U17" s="251"/>
      <c r="V17" s="251"/>
      <c r="W17" s="252"/>
      <c r="X17" s="247"/>
      <c r="Y17" s="248"/>
      <c r="Z17" s="249"/>
      <c r="AA17" s="250"/>
      <c r="AB17" s="248"/>
      <c r="AC17" s="251"/>
      <c r="AD17" s="251"/>
      <c r="AE17" s="251"/>
      <c r="AF17" s="252"/>
      <c r="AG17" s="253">
        <f>SUM(F17,O17,X17)</f>
        <v>2</v>
      </c>
      <c r="AH17" s="254">
        <f>SUM(G17,P17,Y17)</f>
        <v>2</v>
      </c>
      <c r="AI17" s="224">
        <f>SUM(H17,Q17,Z17)</f>
        <v>2</v>
      </c>
      <c r="AJ17" s="225">
        <f>SUM(J17:N17,S17:W17,AB17:AF17)*15</f>
        <v>30</v>
      </c>
    </row>
    <row r="18" spans="1:36" s="43" customFormat="1" ht="13.5" thickBot="1">
      <c r="A18" s="243" t="s">
        <v>358</v>
      </c>
      <c r="B18" s="244" t="s">
        <v>359</v>
      </c>
      <c r="C18" s="223" t="str">
        <f>"Es2-"&amp;A18&amp;"-"&amp;IF(COUNTA(F18)&lt;&gt;0,$F$7&amp;",","")&amp;IF(COUNTA(O18)&lt;&gt;0,$O$7&amp;",","")&amp;IF(COUNTA(X18)&lt;&gt;0,$X$7&amp;",","")</f>
        <v>Es2-04a-I,</v>
      </c>
      <c r="D18" s="245" t="s">
        <v>289</v>
      </c>
      <c r="E18" s="246" t="s">
        <v>288</v>
      </c>
      <c r="F18" s="247">
        <v>1</v>
      </c>
      <c r="G18" s="248">
        <v>2</v>
      </c>
      <c r="H18" s="249">
        <v>2</v>
      </c>
      <c r="I18" s="250"/>
      <c r="J18" s="421">
        <v>2</v>
      </c>
      <c r="K18" s="251"/>
      <c r="L18" s="251"/>
      <c r="M18" s="251"/>
      <c r="N18" s="252"/>
      <c r="O18" s="247"/>
      <c r="P18" s="248"/>
      <c r="Q18" s="249"/>
      <c r="R18" s="250"/>
      <c r="S18" s="248"/>
      <c r="T18" s="251"/>
      <c r="U18" s="251"/>
      <c r="V18" s="251"/>
      <c r="W18" s="252"/>
      <c r="X18" s="247"/>
      <c r="Y18" s="248"/>
      <c r="Z18" s="249"/>
      <c r="AA18" s="250"/>
      <c r="AB18" s="248"/>
      <c r="AC18" s="251"/>
      <c r="AD18" s="251"/>
      <c r="AE18" s="251"/>
      <c r="AF18" s="252"/>
      <c r="AG18" s="253">
        <f t="shared" si="0"/>
        <v>1</v>
      </c>
      <c r="AH18" s="254">
        <f t="shared" si="0"/>
        <v>2</v>
      </c>
      <c r="AI18" s="224">
        <f t="shared" si="0"/>
        <v>2</v>
      </c>
      <c r="AJ18" s="225">
        <f>SUM(J18:N18,S18:W18,AB18:AF18)*15</f>
        <v>30</v>
      </c>
    </row>
    <row r="19" spans="1:36" s="43" customFormat="1" ht="19.5" customHeight="1" thickBot="1">
      <c r="A19" s="226" t="s">
        <v>9</v>
      </c>
      <c r="B19" s="227" t="s">
        <v>56</v>
      </c>
      <c r="C19" s="228"/>
      <c r="D19" s="229"/>
      <c r="E19" s="230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232">
        <f>SUM(AG20:AG28)</f>
        <v>39</v>
      </c>
      <c r="AH19" s="233">
        <f>SUM(AH20:AH28)</f>
        <v>14</v>
      </c>
      <c r="AI19" s="234">
        <f>SUM(AI20:AI28)</f>
        <v>25</v>
      </c>
      <c r="AJ19" s="228">
        <f>SUM(AJ20:AJ28)</f>
        <v>315</v>
      </c>
    </row>
    <row r="20" spans="1:36" s="43" customFormat="1" ht="12.75">
      <c r="A20" s="201" t="s">
        <v>277</v>
      </c>
      <c r="B20" s="235" t="s">
        <v>48</v>
      </c>
      <c r="C20" s="211" t="str">
        <f aca="true" t="shared" si="1" ref="C20:C28">"Es2-"&amp;A20&amp;"-"&amp;IF(COUNTA(F20)&lt;&gt;0,$F$7&amp;",","")&amp;IF(COUNTA(O20)&lt;&gt;0,$O$7&amp;",","")&amp;IF(COUNTA(X20)&lt;&gt;0,$X$7&amp;",","")</f>
        <v>Es2-05-I,</v>
      </c>
      <c r="D20" s="236" t="s">
        <v>291</v>
      </c>
      <c r="E20" s="237" t="s">
        <v>290</v>
      </c>
      <c r="F20" s="255">
        <v>4</v>
      </c>
      <c r="G20" s="256">
        <v>2</v>
      </c>
      <c r="H20" s="257">
        <v>0</v>
      </c>
      <c r="I20" s="258" t="s">
        <v>39</v>
      </c>
      <c r="J20" s="259">
        <v>2</v>
      </c>
      <c r="K20" s="260" t="s">
        <v>23</v>
      </c>
      <c r="L20" s="260"/>
      <c r="M20" s="260"/>
      <c r="N20" s="261">
        <v>1</v>
      </c>
      <c r="O20" s="255"/>
      <c r="P20" s="256"/>
      <c r="Q20" s="257"/>
      <c r="R20" s="258"/>
      <c r="S20" s="259"/>
      <c r="T20" s="260"/>
      <c r="U20" s="260"/>
      <c r="V20" s="260"/>
      <c r="W20" s="261"/>
      <c r="X20" s="255"/>
      <c r="Y20" s="256"/>
      <c r="Z20" s="257"/>
      <c r="AA20" s="258"/>
      <c r="AB20" s="259"/>
      <c r="AC20" s="260"/>
      <c r="AD20" s="260"/>
      <c r="AE20" s="260"/>
      <c r="AF20" s="261"/>
      <c r="AG20" s="207">
        <f aca="true" t="shared" si="2" ref="AG20:AG28">SUM(F20,O20,X20)</f>
        <v>4</v>
      </c>
      <c r="AH20" s="210">
        <f aca="true" t="shared" si="3" ref="AH20:AH29">SUM(G20,P20,Y20)</f>
        <v>2</v>
      </c>
      <c r="AI20" s="207">
        <f aca="true" t="shared" si="4" ref="AI20:AI29">SUM(H20,Q20,Z20)</f>
        <v>0</v>
      </c>
      <c r="AJ20" s="211">
        <f aca="true" t="shared" si="5" ref="AJ20:AJ28">SUM(J20:N20,S20:W20,AB20:AF20)*15</f>
        <v>45</v>
      </c>
    </row>
    <row r="21" spans="1:36" s="43" customFormat="1" ht="12.75">
      <c r="A21" s="124" t="s">
        <v>278</v>
      </c>
      <c r="B21" s="48" t="s">
        <v>49</v>
      </c>
      <c r="C21" s="54" t="str">
        <f t="shared" si="1"/>
        <v>Es2-06-I,</v>
      </c>
      <c r="D21" s="108" t="s">
        <v>245</v>
      </c>
      <c r="E21" s="96" t="s">
        <v>30</v>
      </c>
      <c r="F21" s="61">
        <v>4</v>
      </c>
      <c r="G21" s="62">
        <v>2</v>
      </c>
      <c r="H21" s="63">
        <v>2</v>
      </c>
      <c r="I21" s="72" t="s">
        <v>39</v>
      </c>
      <c r="J21" s="62">
        <v>2</v>
      </c>
      <c r="K21" s="35"/>
      <c r="L21" s="35">
        <v>2</v>
      </c>
      <c r="M21" s="35"/>
      <c r="N21" s="64"/>
      <c r="O21" s="61"/>
      <c r="P21" s="62"/>
      <c r="Q21" s="63"/>
      <c r="R21" s="72"/>
      <c r="S21" s="62"/>
      <c r="T21" s="35"/>
      <c r="U21" s="35"/>
      <c r="V21" s="35"/>
      <c r="W21" s="64"/>
      <c r="X21" s="61"/>
      <c r="Y21" s="62"/>
      <c r="Z21" s="63"/>
      <c r="AA21" s="72"/>
      <c r="AB21" s="62"/>
      <c r="AC21" s="35"/>
      <c r="AD21" s="35"/>
      <c r="AE21" s="35"/>
      <c r="AF21" s="64"/>
      <c r="AG21" s="49">
        <f t="shared" si="2"/>
        <v>4</v>
      </c>
      <c r="AH21" s="26">
        <f t="shared" si="3"/>
        <v>2</v>
      </c>
      <c r="AI21" s="49">
        <f t="shared" si="4"/>
        <v>2</v>
      </c>
      <c r="AJ21" s="50">
        <f t="shared" si="5"/>
        <v>60</v>
      </c>
    </row>
    <row r="22" spans="1:36" s="43" customFormat="1" ht="12.75">
      <c r="A22" s="124" t="s">
        <v>279</v>
      </c>
      <c r="B22" s="48" t="s">
        <v>50</v>
      </c>
      <c r="C22" s="68" t="str">
        <f t="shared" si="1"/>
        <v>Es2-07-I,</v>
      </c>
      <c r="D22" s="108" t="s">
        <v>292</v>
      </c>
      <c r="E22" s="96" t="s">
        <v>32</v>
      </c>
      <c r="F22" s="61">
        <v>3</v>
      </c>
      <c r="G22" s="62">
        <v>2</v>
      </c>
      <c r="H22" s="63">
        <v>2</v>
      </c>
      <c r="I22" s="72"/>
      <c r="J22" s="62">
        <v>1</v>
      </c>
      <c r="K22" s="35"/>
      <c r="L22" s="35">
        <v>2</v>
      </c>
      <c r="M22" s="35"/>
      <c r="N22" s="64"/>
      <c r="O22" s="61"/>
      <c r="P22" s="62"/>
      <c r="Q22" s="63"/>
      <c r="R22" s="72"/>
      <c r="S22" s="62"/>
      <c r="T22" s="35"/>
      <c r="U22" s="35"/>
      <c r="V22" s="35"/>
      <c r="W22" s="64"/>
      <c r="X22" s="61"/>
      <c r="Y22" s="62"/>
      <c r="Z22" s="63"/>
      <c r="AA22" s="72"/>
      <c r="AB22" s="62"/>
      <c r="AC22" s="35"/>
      <c r="AD22" s="35"/>
      <c r="AE22" s="35"/>
      <c r="AF22" s="64"/>
      <c r="AG22" s="55">
        <f t="shared" si="2"/>
        <v>3</v>
      </c>
      <c r="AH22" s="26">
        <f t="shared" si="3"/>
        <v>2</v>
      </c>
      <c r="AI22" s="49">
        <f t="shared" si="4"/>
        <v>2</v>
      </c>
      <c r="AJ22" s="50">
        <f t="shared" si="5"/>
        <v>45</v>
      </c>
    </row>
    <row r="23" spans="1:36" s="43" customFormat="1" ht="12.75">
      <c r="A23" s="124" t="s">
        <v>280</v>
      </c>
      <c r="B23" s="424" t="s">
        <v>362</v>
      </c>
      <c r="C23" s="54" t="str">
        <f>"Es2-"&amp;A23&amp;"-"&amp;IF(COUNTA(F23)&lt;&gt;0,$F$7&amp;",","")&amp;IF(COUNTA(O23)&lt;&gt;0,$O$7&amp;",","")&amp;IF(COUNTA(X23)&lt;&gt;0,$X$7&amp;",","")</f>
        <v>Es2-08-I,</v>
      </c>
      <c r="D23" s="108" t="s">
        <v>293</v>
      </c>
      <c r="E23" s="96" t="s">
        <v>33</v>
      </c>
      <c r="F23" s="61">
        <v>3</v>
      </c>
      <c r="G23" s="62">
        <v>2</v>
      </c>
      <c r="H23" s="63">
        <v>1</v>
      </c>
      <c r="I23" s="423"/>
      <c r="J23" s="62">
        <v>1</v>
      </c>
      <c r="K23" s="35"/>
      <c r="L23" s="35">
        <v>1</v>
      </c>
      <c r="M23" s="35"/>
      <c r="N23" s="64">
        <v>1</v>
      </c>
      <c r="O23" s="61"/>
      <c r="P23" s="62"/>
      <c r="Q23" s="63"/>
      <c r="R23" s="72"/>
      <c r="S23" s="62"/>
      <c r="T23" s="35"/>
      <c r="U23" s="35"/>
      <c r="V23" s="35"/>
      <c r="W23" s="64"/>
      <c r="X23" s="61"/>
      <c r="Y23" s="62"/>
      <c r="Z23" s="63"/>
      <c r="AA23" s="72"/>
      <c r="AB23" s="62"/>
      <c r="AC23" s="35"/>
      <c r="AD23" s="35"/>
      <c r="AE23" s="35"/>
      <c r="AF23" s="64"/>
      <c r="AG23" s="61">
        <f>SUM(F23,O23,X23)</f>
        <v>3</v>
      </c>
      <c r="AH23" s="26">
        <f>SUM(G23,P23,Y23)</f>
        <v>2</v>
      </c>
      <c r="AI23" s="49">
        <f>SUM(H23,Q23,Z23)</f>
        <v>1</v>
      </c>
      <c r="AJ23" s="50">
        <f>SUM(J23:N23,S23:W23,AB23:AF23)*15</f>
        <v>45</v>
      </c>
    </row>
    <row r="24" spans="1:36" s="43" customFormat="1" ht="12.75">
      <c r="A24" s="124" t="s">
        <v>360</v>
      </c>
      <c r="B24" s="47" t="s">
        <v>361</v>
      </c>
      <c r="C24" s="54" t="str">
        <f t="shared" si="1"/>
        <v>Es2-08a-I,</v>
      </c>
      <c r="D24" s="108" t="s">
        <v>293</v>
      </c>
      <c r="E24" s="96" t="s">
        <v>33</v>
      </c>
      <c r="F24" s="61">
        <v>1</v>
      </c>
      <c r="G24" s="62">
        <v>2</v>
      </c>
      <c r="H24" s="63">
        <v>1</v>
      </c>
      <c r="I24" s="72"/>
      <c r="J24" s="422">
        <v>2</v>
      </c>
      <c r="K24" s="35"/>
      <c r="L24" s="35"/>
      <c r="M24" s="35"/>
      <c r="N24" s="64"/>
      <c r="O24" s="61"/>
      <c r="P24" s="62"/>
      <c r="Q24" s="63"/>
      <c r="R24" s="72"/>
      <c r="S24" s="62"/>
      <c r="T24" s="35"/>
      <c r="U24" s="35"/>
      <c r="V24" s="35"/>
      <c r="W24" s="64"/>
      <c r="X24" s="61"/>
      <c r="Y24" s="62"/>
      <c r="Z24" s="63"/>
      <c r="AA24" s="72"/>
      <c r="AB24" s="62"/>
      <c r="AC24" s="35"/>
      <c r="AD24" s="35"/>
      <c r="AE24" s="35"/>
      <c r="AF24" s="64"/>
      <c r="AG24" s="61">
        <f t="shared" si="2"/>
        <v>1</v>
      </c>
      <c r="AH24" s="26">
        <f t="shared" si="3"/>
        <v>2</v>
      </c>
      <c r="AI24" s="49">
        <f t="shared" si="4"/>
        <v>1</v>
      </c>
      <c r="AJ24" s="50">
        <f t="shared" si="5"/>
        <v>30</v>
      </c>
    </row>
    <row r="25" spans="1:36" s="43" customFormat="1" ht="12.75">
      <c r="A25" s="124" t="s">
        <v>281</v>
      </c>
      <c r="B25" s="38" t="s">
        <v>51</v>
      </c>
      <c r="C25" s="64" t="str">
        <f t="shared" si="1"/>
        <v>Es2-09-I,</v>
      </c>
      <c r="D25" s="109" t="s">
        <v>294</v>
      </c>
      <c r="E25" s="99" t="s">
        <v>290</v>
      </c>
      <c r="F25" s="55">
        <v>2</v>
      </c>
      <c r="G25" s="49">
        <v>2</v>
      </c>
      <c r="H25" s="65">
        <v>0</v>
      </c>
      <c r="I25" s="73"/>
      <c r="J25" s="49">
        <v>1</v>
      </c>
      <c r="K25" s="26"/>
      <c r="L25" s="26" t="s">
        <v>23</v>
      </c>
      <c r="M25" s="26" t="s">
        <v>23</v>
      </c>
      <c r="N25" s="54">
        <v>1</v>
      </c>
      <c r="O25" s="55"/>
      <c r="P25" s="49"/>
      <c r="Q25" s="65"/>
      <c r="R25" s="73"/>
      <c r="S25" s="49"/>
      <c r="T25" s="26"/>
      <c r="U25" s="26"/>
      <c r="V25" s="26"/>
      <c r="W25" s="54"/>
      <c r="X25" s="55"/>
      <c r="Y25" s="49"/>
      <c r="Z25" s="65"/>
      <c r="AA25" s="73"/>
      <c r="AB25" s="62"/>
      <c r="AC25" s="26"/>
      <c r="AD25" s="26"/>
      <c r="AE25" s="26"/>
      <c r="AF25" s="54"/>
      <c r="AG25" s="55">
        <f t="shared" si="2"/>
        <v>2</v>
      </c>
      <c r="AH25" s="26">
        <f t="shared" si="3"/>
        <v>2</v>
      </c>
      <c r="AI25" s="49">
        <f t="shared" si="4"/>
        <v>0</v>
      </c>
      <c r="AJ25" s="50">
        <f t="shared" si="5"/>
        <v>30</v>
      </c>
    </row>
    <row r="26" spans="1:36" s="43" customFormat="1" ht="12.75">
      <c r="A26" s="124">
        <f>A25+1</f>
        <v>10</v>
      </c>
      <c r="B26" s="48" t="s">
        <v>52</v>
      </c>
      <c r="C26" s="54" t="str">
        <f t="shared" si="1"/>
        <v>Es2-10-I,</v>
      </c>
      <c r="D26" s="109" t="s">
        <v>257</v>
      </c>
      <c r="E26" s="99" t="s">
        <v>29</v>
      </c>
      <c r="F26" s="55">
        <v>2</v>
      </c>
      <c r="G26" s="49">
        <v>1</v>
      </c>
      <c r="H26" s="65">
        <v>1</v>
      </c>
      <c r="I26" s="73"/>
      <c r="J26" s="49">
        <v>1</v>
      </c>
      <c r="K26" s="26"/>
      <c r="L26" s="26">
        <v>1</v>
      </c>
      <c r="M26" s="26"/>
      <c r="N26" s="54"/>
      <c r="O26" s="55"/>
      <c r="P26" s="49"/>
      <c r="Q26" s="65"/>
      <c r="R26" s="73"/>
      <c r="S26" s="49"/>
      <c r="T26" s="26"/>
      <c r="U26" s="26"/>
      <c r="V26" s="26"/>
      <c r="W26" s="54"/>
      <c r="X26" s="55"/>
      <c r="Y26" s="49"/>
      <c r="Z26" s="65"/>
      <c r="AA26" s="73"/>
      <c r="AB26" s="49"/>
      <c r="AC26" s="26"/>
      <c r="AD26" s="26"/>
      <c r="AE26" s="26"/>
      <c r="AF26" s="54"/>
      <c r="AG26" s="55">
        <f t="shared" si="2"/>
        <v>2</v>
      </c>
      <c r="AH26" s="26">
        <f t="shared" si="3"/>
        <v>1</v>
      </c>
      <c r="AI26" s="49">
        <f t="shared" si="4"/>
        <v>1</v>
      </c>
      <c r="AJ26" s="50">
        <f t="shared" si="5"/>
        <v>30</v>
      </c>
    </row>
    <row r="27" spans="1:36" s="43" customFormat="1" ht="12.75">
      <c r="A27" s="124">
        <f>A26+1</f>
        <v>11</v>
      </c>
      <c r="B27" s="37" t="s">
        <v>53</v>
      </c>
      <c r="C27" s="195" t="str">
        <f t="shared" si="1"/>
        <v>Es2-11-III,</v>
      </c>
      <c r="D27" s="109" t="s">
        <v>21</v>
      </c>
      <c r="E27" s="99" t="s">
        <v>21</v>
      </c>
      <c r="F27" s="55"/>
      <c r="G27" s="49"/>
      <c r="H27" s="65"/>
      <c r="I27" s="73"/>
      <c r="J27" s="49"/>
      <c r="K27" s="26"/>
      <c r="L27" s="26"/>
      <c r="M27" s="26"/>
      <c r="N27" s="54"/>
      <c r="O27" s="55"/>
      <c r="P27" s="49"/>
      <c r="Q27" s="65"/>
      <c r="R27" s="73"/>
      <c r="S27" s="49"/>
      <c r="T27" s="26"/>
      <c r="U27" s="26"/>
      <c r="V27" s="26"/>
      <c r="W27" s="54"/>
      <c r="X27" s="55">
        <v>2</v>
      </c>
      <c r="Y27" s="49">
        <v>1</v>
      </c>
      <c r="Z27" s="65">
        <v>0</v>
      </c>
      <c r="AA27" s="73"/>
      <c r="AB27" s="49"/>
      <c r="AC27" s="26"/>
      <c r="AD27" s="26"/>
      <c r="AE27" s="26"/>
      <c r="AF27" s="54">
        <v>2</v>
      </c>
      <c r="AG27" s="103">
        <f t="shared" si="2"/>
        <v>2</v>
      </c>
      <c r="AH27" s="26">
        <f t="shared" si="3"/>
        <v>1</v>
      </c>
      <c r="AI27" s="49">
        <f t="shared" si="4"/>
        <v>0</v>
      </c>
      <c r="AJ27" s="50">
        <f t="shared" si="5"/>
        <v>30</v>
      </c>
    </row>
    <row r="28" spans="1:36" s="43" customFormat="1" ht="13.5" thickBot="1">
      <c r="A28" s="215">
        <f>A27+1</f>
        <v>12</v>
      </c>
      <c r="B28" s="276" t="s">
        <v>54</v>
      </c>
      <c r="C28" s="277" t="str">
        <f t="shared" si="1"/>
        <v>Es2-12-III,</v>
      </c>
      <c r="D28" s="217" t="s">
        <v>21</v>
      </c>
      <c r="E28" s="278" t="s">
        <v>21</v>
      </c>
      <c r="F28" s="218"/>
      <c r="G28" s="219"/>
      <c r="H28" s="220"/>
      <c r="I28" s="221"/>
      <c r="J28" s="219"/>
      <c r="K28" s="222"/>
      <c r="L28" s="222"/>
      <c r="M28" s="222"/>
      <c r="N28" s="223"/>
      <c r="O28" s="218"/>
      <c r="P28" s="219"/>
      <c r="Q28" s="220"/>
      <c r="R28" s="221"/>
      <c r="S28" s="219"/>
      <c r="T28" s="222"/>
      <c r="U28" s="222"/>
      <c r="V28" s="222"/>
      <c r="W28" s="223"/>
      <c r="X28" s="218">
        <v>18</v>
      </c>
      <c r="Y28" s="219">
        <v>0</v>
      </c>
      <c r="Z28" s="220">
        <v>18</v>
      </c>
      <c r="AA28" s="221"/>
      <c r="AB28" s="517">
        <v>0</v>
      </c>
      <c r="AC28" s="518"/>
      <c r="AD28" s="518"/>
      <c r="AE28" s="518"/>
      <c r="AF28" s="519"/>
      <c r="AG28" s="274">
        <f t="shared" si="2"/>
        <v>18</v>
      </c>
      <c r="AH28" s="222">
        <f t="shared" si="3"/>
        <v>0</v>
      </c>
      <c r="AI28" s="219">
        <f t="shared" si="4"/>
        <v>18</v>
      </c>
      <c r="AJ28" s="275">
        <f t="shared" si="5"/>
        <v>0</v>
      </c>
    </row>
    <row r="29" spans="1:36" s="43" customFormat="1" ht="19.5" customHeight="1" thickBot="1">
      <c r="A29" s="265" t="s">
        <v>10</v>
      </c>
      <c r="B29" s="266" t="s">
        <v>55</v>
      </c>
      <c r="C29" s="267"/>
      <c r="D29" s="268"/>
      <c r="E29" s="269"/>
      <c r="F29" s="270"/>
      <c r="G29" s="271"/>
      <c r="H29" s="272"/>
      <c r="I29" s="273"/>
      <c r="J29" s="515"/>
      <c r="K29" s="515"/>
      <c r="L29" s="515"/>
      <c r="M29" s="515"/>
      <c r="N29" s="516"/>
      <c r="O29" s="270">
        <v>28</v>
      </c>
      <c r="P29" s="271"/>
      <c r="Q29" s="272"/>
      <c r="R29" s="273">
        <v>3</v>
      </c>
      <c r="S29" s="515">
        <v>26</v>
      </c>
      <c r="T29" s="515"/>
      <c r="U29" s="515"/>
      <c r="V29" s="515"/>
      <c r="W29" s="516"/>
      <c r="X29" s="270">
        <v>8</v>
      </c>
      <c r="Y29" s="271"/>
      <c r="Z29" s="272"/>
      <c r="AA29" s="273"/>
      <c r="AB29" s="515">
        <v>12</v>
      </c>
      <c r="AC29" s="515"/>
      <c r="AD29" s="515"/>
      <c r="AE29" s="515"/>
      <c r="AF29" s="516"/>
      <c r="AG29" s="262">
        <f>SUM(F29,O29,X29)</f>
        <v>36</v>
      </c>
      <c r="AH29" s="263">
        <f t="shared" si="3"/>
        <v>0</v>
      </c>
      <c r="AI29" s="263">
        <f t="shared" si="4"/>
        <v>0</v>
      </c>
      <c r="AJ29" s="264">
        <f>SUM(J29,S29,AB29)*15</f>
        <v>570</v>
      </c>
    </row>
    <row r="30" spans="1:36" s="44" customFormat="1" ht="19.5" customHeight="1" thickBot="1">
      <c r="A30" s="527" t="s">
        <v>42</v>
      </c>
      <c r="B30" s="528"/>
      <c r="C30" s="529"/>
      <c r="D30" s="286"/>
      <c r="E30" s="286"/>
      <c r="F30" s="284">
        <f>SUM(F19:F28,F9:F14,F15:F18,F29:F29)</f>
        <v>33</v>
      </c>
      <c r="G30" s="285">
        <f>SUM(G19:G28,G9:G14,G15:G18,G29:G29)</f>
        <v>20</v>
      </c>
      <c r="H30" s="285">
        <f>SUM(H19:H28,H9:H14,H15:H18,H29:H29)</f>
        <v>11</v>
      </c>
      <c r="I30" s="281"/>
      <c r="J30" s="282">
        <f>SUM(J19:J28,J9:J14,J15:J18)</f>
        <v>17</v>
      </c>
      <c r="K30" s="282">
        <f>SUM(K19:K28,K9:K14,K15:K18)</f>
        <v>5</v>
      </c>
      <c r="L30" s="282">
        <f>SUM(L19:L28,L9:L14,L15:L18)</f>
        <v>7</v>
      </c>
      <c r="M30" s="282">
        <f>SUM(M19:M28,M9:M14,M15:M18)</f>
        <v>0</v>
      </c>
      <c r="N30" s="283">
        <f>SUM(N19:N28,N9:N14,N15:N18)</f>
        <v>4</v>
      </c>
      <c r="O30" s="284">
        <f>SUM(O19:O28,O9:O14,O15:O18,O29:O29)</f>
        <v>30</v>
      </c>
      <c r="P30" s="285">
        <f>SUM(P19:P28,P9:P14,P15:P18,P29:P29)</f>
        <v>1</v>
      </c>
      <c r="Q30" s="285">
        <f>SUM(Q19:Q28,Q9:Q14,Q15:Q18,Q29:Q29)</f>
        <v>0</v>
      </c>
      <c r="R30" s="281"/>
      <c r="S30" s="282">
        <f>SUM(S19:S28,S9:S14,S15:S18)</f>
        <v>2</v>
      </c>
      <c r="T30" s="282">
        <f>SUM(T19:T28,T9:T14,T15:T18)</f>
        <v>0</v>
      </c>
      <c r="U30" s="282">
        <f>SUM(U19:U28,U9:U14,U15:U18)</f>
        <v>0</v>
      </c>
      <c r="V30" s="282">
        <f>SUM(V19:V28,V9:V14,V15:V18)</f>
        <v>0</v>
      </c>
      <c r="W30" s="283">
        <f>SUM(W19:W28,W9:W14,W15:W18)</f>
        <v>0</v>
      </c>
      <c r="X30" s="284">
        <f>SUM(X19:X28,X9:X14,X15:X18,X29:X29)</f>
        <v>30</v>
      </c>
      <c r="Y30" s="285">
        <f>SUM(Y19:Y28,Y9:Y14,Y15:Y18,Y29:Y29)</f>
        <v>1</v>
      </c>
      <c r="Z30" s="285">
        <f>SUM(Z19:Z28,Z9:Z14,Z15:Z18,Z29:Z29)</f>
        <v>18</v>
      </c>
      <c r="AA30" s="281"/>
      <c r="AB30" s="282">
        <f>SUM(AB19:AB28,AB9:AB14,AB15:AB18)</f>
        <v>1</v>
      </c>
      <c r="AC30" s="282">
        <f>SUM(AC19:AC28,AC9:AC14,AC15:AC18)</f>
        <v>0</v>
      </c>
      <c r="AD30" s="282">
        <f>SUM(AD19:AD28,AD9:AD14,AD15:AD18)</f>
        <v>0</v>
      </c>
      <c r="AE30" s="282">
        <f>SUM(AE19:AE28,AE9:AE14,AE15:AE18)</f>
        <v>0</v>
      </c>
      <c r="AF30" s="283">
        <f>SUM(AF19:AF28,AF9:AF14,AF15:AF18)</f>
        <v>3</v>
      </c>
      <c r="AG30" s="500" t="s">
        <v>23</v>
      </c>
      <c r="AH30" s="501"/>
      <c r="AI30" s="501"/>
      <c r="AJ30" s="502"/>
    </row>
    <row r="31" spans="1:36" s="45" customFormat="1" ht="19.5" customHeight="1" thickBot="1">
      <c r="A31" s="530" t="s">
        <v>43</v>
      </c>
      <c r="B31" s="531"/>
      <c r="C31" s="532"/>
      <c r="D31" s="289"/>
      <c r="E31" s="291"/>
      <c r="F31" s="521" t="s">
        <v>23</v>
      </c>
      <c r="G31" s="522"/>
      <c r="H31" s="522"/>
      <c r="I31" s="526">
        <f>SUM(J30:N30)+J29</f>
        <v>33</v>
      </c>
      <c r="J31" s="524"/>
      <c r="K31" s="524"/>
      <c r="L31" s="524"/>
      <c r="M31" s="524"/>
      <c r="N31" s="525"/>
      <c r="O31" s="521" t="s">
        <v>23</v>
      </c>
      <c r="P31" s="522"/>
      <c r="Q31" s="522"/>
      <c r="R31" s="526">
        <f>SUM(S30:W30)+S29</f>
        <v>28</v>
      </c>
      <c r="S31" s="524"/>
      <c r="T31" s="524"/>
      <c r="U31" s="524"/>
      <c r="V31" s="524"/>
      <c r="W31" s="525"/>
      <c r="X31" s="521" t="s">
        <v>23</v>
      </c>
      <c r="Y31" s="522"/>
      <c r="Z31" s="522"/>
      <c r="AA31" s="523">
        <f>SUM(AB30:AF30)+AB29</f>
        <v>16</v>
      </c>
      <c r="AB31" s="524"/>
      <c r="AC31" s="524"/>
      <c r="AD31" s="524"/>
      <c r="AE31" s="524"/>
      <c r="AF31" s="525"/>
      <c r="AG31" s="287">
        <f>AG9+AG15+AG19+AG29</f>
        <v>90</v>
      </c>
      <c r="AH31" s="287">
        <f>AH9+AH15+AH19+AH29</f>
        <v>22</v>
      </c>
      <c r="AI31" s="287">
        <f>AI9+AI15+AI19+AI29</f>
        <v>29</v>
      </c>
      <c r="AJ31" s="288">
        <f>SUM(AJ9,AJ15,AJ19,AJ29)</f>
        <v>1125</v>
      </c>
    </row>
    <row r="32" spans="1:36" s="42" customFormat="1" ht="19.5" customHeight="1" thickBot="1">
      <c r="A32" s="533" t="s">
        <v>44</v>
      </c>
      <c r="B32" s="534"/>
      <c r="C32" s="535"/>
      <c r="D32" s="46"/>
      <c r="E32" s="46"/>
      <c r="F32" s="520">
        <f>COUNTA(I10:I14,I16:I18,I20:I28)+I29</f>
        <v>2</v>
      </c>
      <c r="G32" s="515"/>
      <c r="H32" s="515"/>
      <c r="I32" s="515"/>
      <c r="J32" s="515"/>
      <c r="K32" s="515"/>
      <c r="L32" s="515"/>
      <c r="M32" s="515"/>
      <c r="N32" s="516"/>
      <c r="O32" s="520">
        <f>COUNTA(R10:R14,R16:R18,R20:R28)+R29</f>
        <v>3</v>
      </c>
      <c r="P32" s="515"/>
      <c r="Q32" s="515"/>
      <c r="R32" s="515"/>
      <c r="S32" s="515"/>
      <c r="T32" s="515"/>
      <c r="U32" s="515"/>
      <c r="V32" s="515"/>
      <c r="W32" s="516"/>
      <c r="X32" s="520">
        <f>COUNTA(AA10:AA14,AA16:AA18,AA20:AA28)+AA29</f>
        <v>0</v>
      </c>
      <c r="Y32" s="515"/>
      <c r="Z32" s="515"/>
      <c r="AA32" s="515"/>
      <c r="AB32" s="515"/>
      <c r="AC32" s="515"/>
      <c r="AD32" s="515"/>
      <c r="AE32" s="515"/>
      <c r="AF32" s="516"/>
      <c r="AG32" s="520">
        <f>SUM(F32:AF32)</f>
        <v>5</v>
      </c>
      <c r="AH32" s="515"/>
      <c r="AI32" s="515"/>
      <c r="AJ32" s="516"/>
    </row>
    <row r="33" spans="1:35" ht="12.75">
      <c r="A33" s="125"/>
      <c r="B33" s="13"/>
      <c r="C33" s="13"/>
      <c r="D33" s="13"/>
      <c r="E33" s="13"/>
      <c r="F33" s="14"/>
      <c r="G33" s="14"/>
      <c r="H33" s="14"/>
      <c r="I33" s="75"/>
      <c r="J33" s="31"/>
      <c r="K33" s="32"/>
      <c r="L33" s="15"/>
      <c r="M33" s="15"/>
      <c r="N33" s="15"/>
      <c r="O33" s="14"/>
      <c r="P33" s="14"/>
      <c r="Q33" s="14"/>
      <c r="R33" s="75"/>
      <c r="S33" s="31"/>
      <c r="T33" s="32"/>
      <c r="U33" s="15"/>
      <c r="V33" s="15"/>
      <c r="W33" s="15"/>
      <c r="X33" s="14"/>
      <c r="Y33" s="14"/>
      <c r="Z33" s="14"/>
      <c r="AA33" s="75"/>
      <c r="AB33" s="31"/>
      <c r="AC33" s="32"/>
      <c r="AD33" s="15"/>
      <c r="AE33" s="15"/>
      <c r="AF33" s="15"/>
      <c r="AG33" s="16"/>
      <c r="AH33" s="16"/>
      <c r="AI33" s="16"/>
    </row>
    <row r="34" spans="1:36" ht="12.75">
      <c r="A34" s="126"/>
      <c r="B34" s="34" t="s">
        <v>40</v>
      </c>
      <c r="D34" s="13"/>
      <c r="E34" s="13"/>
      <c r="F34" s="13"/>
      <c r="G34" s="13"/>
      <c r="H34" s="13"/>
      <c r="K34" s="13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20"/>
      <c r="AC34" s="13"/>
      <c r="AD34" s="13"/>
      <c r="AE34" s="13"/>
      <c r="AF34" s="13"/>
      <c r="AI34" s="13"/>
      <c r="AJ34" s="13"/>
    </row>
    <row r="35" spans="1:36" ht="12.75">
      <c r="A35" s="127"/>
      <c r="B35" s="104" t="s">
        <v>41</v>
      </c>
      <c r="C35" s="13"/>
      <c r="D35" s="13"/>
      <c r="E35" s="13"/>
      <c r="F35" s="13"/>
      <c r="G35" s="13"/>
      <c r="H35" s="13"/>
      <c r="K35" s="20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18"/>
    </row>
    <row r="36" spans="1:36" ht="12.75">
      <c r="A36" s="420"/>
      <c r="B36" s="104" t="s">
        <v>370</v>
      </c>
      <c r="C36" s="13"/>
      <c r="D36" s="13"/>
      <c r="E36" s="13"/>
      <c r="F36" s="13"/>
      <c r="G36" s="13"/>
      <c r="H36" s="13"/>
      <c r="I36" s="77"/>
      <c r="J36" s="20"/>
      <c r="K36" s="20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2.75">
      <c r="A37" s="196"/>
      <c r="B37" s="199"/>
      <c r="C37" s="200"/>
      <c r="D37" s="13"/>
      <c r="E37" s="13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2.75" customHeight="1">
      <c r="A38" s="125"/>
      <c r="B38" s="20"/>
      <c r="C38" s="200"/>
      <c r="D38" s="197"/>
      <c r="E38" s="197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198"/>
      <c r="AA38" s="198"/>
      <c r="AB38" s="198"/>
      <c r="AC38" s="198"/>
      <c r="AD38" s="198"/>
      <c r="AE38" s="13"/>
      <c r="AF38" s="13"/>
      <c r="AG38" s="13"/>
      <c r="AH38" s="13"/>
      <c r="AI38" s="13"/>
      <c r="AJ38" s="13"/>
    </row>
    <row r="39" spans="1:36" ht="12.75">
      <c r="A39" s="125"/>
      <c r="B39" s="20"/>
      <c r="C39" s="13"/>
      <c r="D39" s="13"/>
      <c r="E39" s="13"/>
      <c r="F39" s="13"/>
      <c r="G39" s="13"/>
      <c r="H39" s="13"/>
      <c r="I39" s="77"/>
      <c r="J39" s="20"/>
      <c r="K39" s="20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2.75">
      <c r="A40" s="125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3.5" thickBot="1">
      <c r="A41" s="125"/>
      <c r="AG41" s="139" t="str">
        <f>AG8</f>
        <v>ECTS</v>
      </c>
      <c r="AH41" s="139" t="str">
        <f>AH8</f>
        <v>ECTS(n)</v>
      </c>
      <c r="AI41" s="139" t="str">
        <f>AI8</f>
        <v>ECTS(p)</v>
      </c>
      <c r="AJ41" s="140" t="str">
        <f>AJ8</f>
        <v>godz.</v>
      </c>
    </row>
    <row r="42" spans="1:36" ht="12.75">
      <c r="A42" s="125"/>
      <c r="B42" s="128" t="s">
        <v>342</v>
      </c>
      <c r="C42" s="22"/>
      <c r="D42" s="129"/>
      <c r="E42" s="22"/>
      <c r="F42" s="22"/>
      <c r="G42" s="22"/>
      <c r="H42" s="22"/>
      <c r="I42" s="130"/>
      <c r="J42" s="22"/>
      <c r="K42" s="22"/>
      <c r="L42" s="22"/>
      <c r="M42" s="22"/>
      <c r="N42" s="22"/>
      <c r="O42" s="22"/>
      <c r="P42" s="22"/>
      <c r="Q42" s="22"/>
      <c r="R42" s="130"/>
      <c r="S42" s="22"/>
      <c r="T42" s="22"/>
      <c r="U42" s="22"/>
      <c r="V42" s="22"/>
      <c r="W42" s="22"/>
      <c r="X42" s="22"/>
      <c r="Y42" s="22"/>
      <c r="Z42" s="22"/>
      <c r="AA42" s="130"/>
      <c r="AB42" s="22"/>
      <c r="AC42" s="22"/>
      <c r="AD42" s="22"/>
      <c r="AE42" s="22"/>
      <c r="AF42" s="22"/>
      <c r="AG42" s="141" t="e">
        <f>#REF!</f>
        <v>#REF!</v>
      </c>
      <c r="AH42" s="142" t="e">
        <f>#REF!</f>
        <v>#REF!</v>
      </c>
      <c r="AI42" s="142" t="e">
        <f>#REF!</f>
        <v>#REF!</v>
      </c>
      <c r="AJ42" s="143" t="e">
        <f>#REF!</f>
        <v>#REF!</v>
      </c>
    </row>
    <row r="43" spans="1:36" ht="12.75">
      <c r="A43" s="125"/>
      <c r="B43" s="131" t="s">
        <v>343</v>
      </c>
      <c r="C43" s="132"/>
      <c r="D43" s="132"/>
      <c r="E43" s="132"/>
      <c r="F43" s="132"/>
      <c r="G43" s="132"/>
      <c r="H43" s="132"/>
      <c r="I43" s="133"/>
      <c r="J43" s="132"/>
      <c r="K43" s="132"/>
      <c r="L43" s="132"/>
      <c r="M43" s="132"/>
      <c r="N43" s="132"/>
      <c r="O43" s="132"/>
      <c r="P43" s="132"/>
      <c r="Q43" s="132"/>
      <c r="R43" s="133"/>
      <c r="S43" s="132"/>
      <c r="T43" s="132"/>
      <c r="U43" s="132"/>
      <c r="V43" s="132"/>
      <c r="W43" s="132"/>
      <c r="X43" s="132"/>
      <c r="Y43" s="132"/>
      <c r="Z43" s="132"/>
      <c r="AA43" s="133"/>
      <c r="AB43" s="132"/>
      <c r="AC43" s="132"/>
      <c r="AD43" s="132"/>
      <c r="AE43" s="132"/>
      <c r="AF43" s="132"/>
      <c r="AG43" s="144">
        <f>SUM(AG16:AG18)</f>
        <v>5</v>
      </c>
      <c r="AH43" s="145">
        <f>SUM(AH16:AH18)</f>
        <v>6</v>
      </c>
      <c r="AI43" s="145">
        <f>SUM(AI16:AI18)</f>
        <v>4</v>
      </c>
      <c r="AJ43" s="146">
        <f>SUM(AJ16:AJ18)</f>
        <v>90</v>
      </c>
    </row>
    <row r="44" spans="1:36" ht="12.75">
      <c r="A44" s="125"/>
      <c r="B44" s="134" t="s">
        <v>344</v>
      </c>
      <c r="C44" s="20"/>
      <c r="D44" s="20"/>
      <c r="E44" s="20"/>
      <c r="F44" s="20"/>
      <c r="G44" s="20"/>
      <c r="H44" s="20"/>
      <c r="I44" s="135"/>
      <c r="J44" s="20"/>
      <c r="K44" s="20"/>
      <c r="L44" s="20"/>
      <c r="M44" s="20"/>
      <c r="N44" s="20"/>
      <c r="O44" s="20"/>
      <c r="P44" s="20"/>
      <c r="Q44" s="20"/>
      <c r="R44" s="135"/>
      <c r="S44" s="20"/>
      <c r="T44" s="20"/>
      <c r="U44" s="20"/>
      <c r="V44" s="20"/>
      <c r="W44" s="20"/>
      <c r="X44" s="20"/>
      <c r="Y44" s="20"/>
      <c r="Z44" s="20"/>
      <c r="AA44" s="135"/>
      <c r="AB44" s="20"/>
      <c r="AC44" s="20"/>
      <c r="AD44" s="20"/>
      <c r="AE44" s="20"/>
      <c r="AF44" s="20"/>
      <c r="AG44" s="144">
        <f>AG10</f>
        <v>4</v>
      </c>
      <c r="AH44" s="145">
        <f>AH10</f>
        <v>2</v>
      </c>
      <c r="AI44" s="145">
        <f>AI10</f>
        <v>0</v>
      </c>
      <c r="AJ44" s="146">
        <f>AJ10</f>
        <v>60</v>
      </c>
    </row>
    <row r="45" spans="1:36" ht="12.75">
      <c r="A45" s="125"/>
      <c r="B45" s="131" t="s">
        <v>350</v>
      </c>
      <c r="C45" s="132"/>
      <c r="D45" s="132"/>
      <c r="E45" s="132"/>
      <c r="F45" s="132"/>
      <c r="G45" s="132"/>
      <c r="H45" s="132"/>
      <c r="I45" s="133"/>
      <c r="J45" s="132"/>
      <c r="K45" s="132"/>
      <c r="L45" s="132"/>
      <c r="M45" s="132"/>
      <c r="N45" s="132"/>
      <c r="O45" s="132"/>
      <c r="P45" s="132"/>
      <c r="Q45" s="132"/>
      <c r="R45" s="133"/>
      <c r="S45" s="132"/>
      <c r="T45" s="132"/>
      <c r="U45" s="132"/>
      <c r="V45" s="132"/>
      <c r="W45" s="132"/>
      <c r="X45" s="132"/>
      <c r="Y45" s="132"/>
      <c r="Z45" s="132"/>
      <c r="AA45" s="133"/>
      <c r="AB45" s="132"/>
      <c r="AC45" s="132"/>
      <c r="AD45" s="132"/>
      <c r="AE45" s="132"/>
      <c r="AF45" s="132"/>
      <c r="AG45" s="144">
        <f>SUM(AG10,AG27,AG28,AG62)</f>
        <v>60</v>
      </c>
      <c r="AH45" s="147">
        <f>SUM(AH10,AH27,AH28,AH62)</f>
        <v>25.8</v>
      </c>
      <c r="AI45" s="147">
        <f>SUM(AI10,AI27,AI28,AI62)</f>
        <v>35</v>
      </c>
      <c r="AJ45" s="146">
        <f>SUM(AJ10,AJ27,AJ28,AJ62)</f>
        <v>660</v>
      </c>
    </row>
    <row r="46" spans="1:36" ht="13.5" thickBot="1">
      <c r="A46" s="125"/>
      <c r="B46" s="136" t="s">
        <v>351</v>
      </c>
      <c r="C46" s="137"/>
      <c r="D46" s="137"/>
      <c r="E46" s="137"/>
      <c r="F46" s="137"/>
      <c r="G46" s="137"/>
      <c r="H46" s="137"/>
      <c r="I46" s="138"/>
      <c r="J46" s="137"/>
      <c r="K46" s="137"/>
      <c r="L46" s="137"/>
      <c r="M46" s="137"/>
      <c r="N46" s="137"/>
      <c r="O46" s="137"/>
      <c r="P46" s="137"/>
      <c r="Q46" s="137"/>
      <c r="R46" s="138"/>
      <c r="S46" s="137"/>
      <c r="T46" s="137"/>
      <c r="U46" s="137"/>
      <c r="V46" s="137"/>
      <c r="W46" s="137"/>
      <c r="X46" s="137"/>
      <c r="Y46" s="137"/>
      <c r="Z46" s="137"/>
      <c r="AA46" s="138"/>
      <c r="AB46" s="137"/>
      <c r="AC46" s="137"/>
      <c r="AD46" s="137"/>
      <c r="AE46" s="137"/>
      <c r="AF46" s="137"/>
      <c r="AG46" s="148">
        <f>SUM(AG18,AG24)</f>
        <v>2</v>
      </c>
      <c r="AH46" s="149">
        <f>SUM(AH18,AH24)</f>
        <v>4</v>
      </c>
      <c r="AI46" s="187">
        <f>SUM(AI18,AI24)</f>
        <v>3</v>
      </c>
      <c r="AJ46" s="150">
        <f>SUM(AJ18,AJ24)</f>
        <v>60</v>
      </c>
    </row>
    <row r="47" spans="1:45" ht="12.75">
      <c r="A47" s="125"/>
      <c r="B47" s="128" t="str">
        <f>B42</f>
        <v>HES</v>
      </c>
      <c r="C47" s="22"/>
      <c r="D47" s="129"/>
      <c r="E47" s="22"/>
      <c r="F47" s="22"/>
      <c r="G47" s="22"/>
      <c r="H47" s="22"/>
      <c r="I47" s="130"/>
      <c r="J47" s="22"/>
      <c r="K47" s="22"/>
      <c r="L47" s="22"/>
      <c r="M47" s="22"/>
      <c r="N47" s="22"/>
      <c r="O47" s="22"/>
      <c r="P47" s="22"/>
      <c r="Q47" s="22"/>
      <c r="R47" s="130"/>
      <c r="S47" s="22"/>
      <c r="T47" s="22"/>
      <c r="U47" s="22"/>
      <c r="V47" s="22"/>
      <c r="W47" s="22"/>
      <c r="X47" s="22"/>
      <c r="Y47" s="22"/>
      <c r="Z47" s="22"/>
      <c r="AA47" s="130"/>
      <c r="AB47" s="22"/>
      <c r="AC47" s="22"/>
      <c r="AD47" s="22"/>
      <c r="AE47" s="22"/>
      <c r="AF47" s="22"/>
      <c r="AG47" s="151" t="e">
        <f aca="true" t="shared" si="6" ref="AG47:AI49">AG42/$AG$64*100</f>
        <v>#REF!</v>
      </c>
      <c r="AH47" s="152" t="e">
        <f t="shared" si="6"/>
        <v>#REF!</v>
      </c>
      <c r="AI47" s="188" t="e">
        <f t="shared" si="6"/>
        <v>#REF!</v>
      </c>
      <c r="AJ47" s="153" t="e">
        <f>AJ42/$AJ$64*100</f>
        <v>#REF!</v>
      </c>
      <c r="AK47" s="20" t="s">
        <v>348</v>
      </c>
      <c r="AL47" s="20"/>
      <c r="AM47" s="20"/>
      <c r="AN47" s="20"/>
      <c r="AO47" s="20"/>
      <c r="AP47" s="181"/>
      <c r="AQ47" s="181"/>
      <c r="AR47" s="181"/>
      <c r="AS47" s="181"/>
    </row>
    <row r="48" spans="1:45" ht="12.75">
      <c r="A48" s="125"/>
      <c r="B48" s="131" t="str">
        <f>B43</f>
        <v>Matematyka, Fizyka</v>
      </c>
      <c r="C48" s="132"/>
      <c r="D48" s="132"/>
      <c r="E48" s="132"/>
      <c r="F48" s="132"/>
      <c r="G48" s="132"/>
      <c r="H48" s="132"/>
      <c r="I48" s="133"/>
      <c r="J48" s="132"/>
      <c r="K48" s="132"/>
      <c r="L48" s="132"/>
      <c r="M48" s="132"/>
      <c r="N48" s="132"/>
      <c r="O48" s="132"/>
      <c r="P48" s="132"/>
      <c r="Q48" s="132"/>
      <c r="R48" s="133"/>
      <c r="S48" s="132"/>
      <c r="T48" s="132"/>
      <c r="U48" s="132"/>
      <c r="V48" s="132"/>
      <c r="W48" s="132"/>
      <c r="X48" s="132"/>
      <c r="Y48" s="132"/>
      <c r="Z48" s="132"/>
      <c r="AA48" s="133"/>
      <c r="AB48" s="132"/>
      <c r="AC48" s="132"/>
      <c r="AD48" s="132"/>
      <c r="AE48" s="132"/>
      <c r="AF48" s="132"/>
      <c r="AG48" s="154">
        <f t="shared" si="6"/>
        <v>5.555555555555555</v>
      </c>
      <c r="AH48" s="155">
        <f t="shared" si="6"/>
        <v>6.666666666666667</v>
      </c>
      <c r="AI48" s="155">
        <f t="shared" si="6"/>
        <v>4.444444444444445</v>
      </c>
      <c r="AJ48" s="156">
        <f>AJ43/$AJ$64*100</f>
        <v>8</v>
      </c>
      <c r="AK48" s="20" t="s">
        <v>348</v>
      </c>
      <c r="AL48" s="20"/>
      <c r="AM48" s="20"/>
      <c r="AN48" s="20"/>
      <c r="AO48" s="20"/>
      <c r="AP48" s="181"/>
      <c r="AQ48" s="181"/>
      <c r="AR48" s="181"/>
      <c r="AS48" s="181"/>
    </row>
    <row r="49" spans="1:45" ht="12.75">
      <c r="A49" s="125"/>
      <c r="B49" s="134" t="str">
        <f>B44</f>
        <v>Język</v>
      </c>
      <c r="C49" s="20"/>
      <c r="D49" s="20"/>
      <c r="E49" s="20"/>
      <c r="F49" s="20"/>
      <c r="G49" s="20"/>
      <c r="H49" s="20"/>
      <c r="I49" s="135"/>
      <c r="J49" s="20"/>
      <c r="K49" s="20"/>
      <c r="L49" s="20"/>
      <c r="M49" s="20"/>
      <c r="N49" s="20"/>
      <c r="O49" s="20"/>
      <c r="P49" s="20"/>
      <c r="Q49" s="20"/>
      <c r="R49" s="135"/>
      <c r="S49" s="20"/>
      <c r="T49" s="20"/>
      <c r="U49" s="20"/>
      <c r="V49" s="20"/>
      <c r="W49" s="20"/>
      <c r="X49" s="20"/>
      <c r="Y49" s="20"/>
      <c r="Z49" s="20"/>
      <c r="AA49" s="135"/>
      <c r="AB49" s="20"/>
      <c r="AC49" s="20"/>
      <c r="AD49" s="20"/>
      <c r="AE49" s="20"/>
      <c r="AF49" s="20"/>
      <c r="AG49" s="154">
        <f t="shared" si="6"/>
        <v>4.444444444444445</v>
      </c>
      <c r="AH49" s="155">
        <f t="shared" si="6"/>
        <v>2.2222222222222223</v>
      </c>
      <c r="AI49" s="155">
        <f t="shared" si="6"/>
        <v>0</v>
      </c>
      <c r="AJ49" s="156">
        <f>AJ44/$AJ$64*100</f>
        <v>5.333333333333334</v>
      </c>
      <c r="AK49" s="20" t="s">
        <v>348</v>
      </c>
      <c r="AL49" s="20"/>
      <c r="AM49" s="20"/>
      <c r="AN49" s="20"/>
      <c r="AO49" s="20"/>
      <c r="AP49" s="181"/>
      <c r="AQ49" s="181"/>
      <c r="AR49" s="181"/>
      <c r="AS49" s="181"/>
    </row>
    <row r="50" spans="1:45" ht="12.75">
      <c r="A50" s="125"/>
      <c r="B50" s="131" t="str">
        <f>B45</f>
        <v>Przedmioty wybieralne</v>
      </c>
      <c r="C50" s="132"/>
      <c r="D50" s="132"/>
      <c r="E50" s="132"/>
      <c r="F50" s="132"/>
      <c r="G50" s="132"/>
      <c r="H50" s="132"/>
      <c r="I50" s="133"/>
      <c r="J50" s="132"/>
      <c r="K50" s="132"/>
      <c r="L50" s="132"/>
      <c r="M50" s="132"/>
      <c r="N50" s="132"/>
      <c r="O50" s="132"/>
      <c r="P50" s="132"/>
      <c r="Q50" s="132"/>
      <c r="R50" s="133"/>
      <c r="S50" s="132"/>
      <c r="T50" s="132"/>
      <c r="U50" s="132"/>
      <c r="V50" s="132"/>
      <c r="W50" s="132"/>
      <c r="X50" s="132"/>
      <c r="Y50" s="132"/>
      <c r="Z50" s="132"/>
      <c r="AA50" s="133"/>
      <c r="AB50" s="132"/>
      <c r="AC50" s="132"/>
      <c r="AD50" s="132"/>
      <c r="AE50" s="132"/>
      <c r="AF50" s="132"/>
      <c r="AG50" s="154">
        <f aca="true" t="shared" si="7" ref="AG50:AI51">AG45/$AG$64*100</f>
        <v>66.66666666666666</v>
      </c>
      <c r="AH50" s="157">
        <f t="shared" si="7"/>
        <v>28.666666666666668</v>
      </c>
      <c r="AI50" s="157">
        <f t="shared" si="7"/>
        <v>38.88888888888889</v>
      </c>
      <c r="AJ50" s="156">
        <f>AJ45/$AJ$64*100</f>
        <v>58.666666666666664</v>
      </c>
      <c r="AK50" s="20" t="s">
        <v>348</v>
      </c>
      <c r="AL50" s="20"/>
      <c r="AM50" s="20"/>
      <c r="AN50" s="20"/>
      <c r="AO50" s="20"/>
      <c r="AP50" s="181"/>
      <c r="AQ50" s="182"/>
      <c r="AR50" s="182"/>
      <c r="AS50" s="181"/>
    </row>
    <row r="51" spans="1:45" ht="13.5" thickBot="1">
      <c r="A51" s="125"/>
      <c r="B51" s="136" t="str">
        <f>B46</f>
        <v>Przedmioty w j.angielskim</v>
      </c>
      <c r="C51" s="137"/>
      <c r="D51" s="137"/>
      <c r="E51" s="137"/>
      <c r="F51" s="137"/>
      <c r="G51" s="137"/>
      <c r="H51" s="137"/>
      <c r="I51" s="138"/>
      <c r="J51" s="137"/>
      <c r="K51" s="137"/>
      <c r="L51" s="137"/>
      <c r="M51" s="137"/>
      <c r="N51" s="137"/>
      <c r="O51" s="137"/>
      <c r="P51" s="137"/>
      <c r="Q51" s="137"/>
      <c r="R51" s="138"/>
      <c r="S51" s="137"/>
      <c r="T51" s="137"/>
      <c r="U51" s="137"/>
      <c r="V51" s="137"/>
      <c r="W51" s="137"/>
      <c r="X51" s="137"/>
      <c r="Y51" s="137"/>
      <c r="Z51" s="137"/>
      <c r="AA51" s="138"/>
      <c r="AB51" s="137"/>
      <c r="AC51" s="137"/>
      <c r="AD51" s="137"/>
      <c r="AE51" s="137"/>
      <c r="AF51" s="137"/>
      <c r="AG51" s="158">
        <f t="shared" si="7"/>
        <v>2.2222222222222223</v>
      </c>
      <c r="AH51" s="159">
        <f t="shared" si="7"/>
        <v>4.444444444444445</v>
      </c>
      <c r="AI51" s="159">
        <f t="shared" si="7"/>
        <v>3.3333333333333335</v>
      </c>
      <c r="AJ51" s="160">
        <f>AJ46/$AJ$64*100</f>
        <v>5.333333333333334</v>
      </c>
      <c r="AK51" s="20" t="s">
        <v>348</v>
      </c>
      <c r="AL51" s="20"/>
      <c r="AM51" s="20"/>
      <c r="AN51" s="20"/>
      <c r="AO51" s="20"/>
      <c r="AP51" s="181"/>
      <c r="AQ51" s="181"/>
      <c r="AR51" s="181"/>
      <c r="AS51" s="181"/>
    </row>
    <row r="52" spans="1:36" ht="12.75">
      <c r="A52" s="125"/>
      <c r="AJ52" s="69"/>
    </row>
    <row r="53" spans="1:36" ht="12.75">
      <c r="A53" s="125"/>
      <c r="AJ53" s="69"/>
    </row>
    <row r="54" spans="1:46" ht="13.5" thickBot="1">
      <c r="A54" s="125"/>
      <c r="AG54" s="139" t="str">
        <f>AG41</f>
        <v>ECTS</v>
      </c>
      <c r="AH54" s="139" t="str">
        <f>AH41</f>
        <v>ECTS(n)</v>
      </c>
      <c r="AI54" s="139" t="str">
        <f>AI41</f>
        <v>ECTS(p)</v>
      </c>
      <c r="AJ54" s="140" t="str">
        <f>AJ41</f>
        <v>godz.</v>
      </c>
      <c r="AK54" s="183"/>
      <c r="AL54" s="183"/>
      <c r="AM54" s="183"/>
      <c r="AN54" s="183"/>
      <c r="AO54" s="183"/>
      <c r="AP54" s="184"/>
      <c r="AQ54" s="184"/>
      <c r="AR54" s="184"/>
      <c r="AS54" s="185"/>
      <c r="AT54" s="183"/>
    </row>
    <row r="55" spans="1:46" ht="13.5" thickBot="1">
      <c r="A55" s="125"/>
      <c r="B55" s="161" t="s">
        <v>345</v>
      </c>
      <c r="C55" s="162"/>
      <c r="D55" s="162"/>
      <c r="E55" s="162"/>
      <c r="F55" s="162"/>
      <c r="G55" s="162"/>
      <c r="H55" s="162"/>
      <c r="I55" s="163"/>
      <c r="J55" s="162"/>
      <c r="K55" s="162"/>
      <c r="L55" s="162"/>
      <c r="M55" s="162"/>
      <c r="N55" s="162"/>
      <c r="O55" s="162"/>
      <c r="P55" s="162"/>
      <c r="Q55" s="162"/>
      <c r="R55" s="163"/>
      <c r="S55" s="162"/>
      <c r="T55" s="162"/>
      <c r="U55" s="162"/>
      <c r="V55" s="162"/>
      <c r="W55" s="162"/>
      <c r="X55" s="162"/>
      <c r="Y55" s="162"/>
      <c r="Z55" s="162"/>
      <c r="AA55" s="163"/>
      <c r="AB55" s="162"/>
      <c r="AC55" s="162"/>
      <c r="AD55" s="162"/>
      <c r="AE55" s="162"/>
      <c r="AF55" s="162"/>
      <c r="AG55" s="164">
        <f>SUM(AG9,AG15,AG19)</f>
        <v>54</v>
      </c>
      <c r="AH55" s="165">
        <f>SUM(AH9,AH15,AH19)</f>
        <v>22</v>
      </c>
      <c r="AI55" s="162">
        <f>SUM(AI9,AI15,AI19)</f>
        <v>29</v>
      </c>
      <c r="AJ55" s="166">
        <f>SUM(AJ9,AJ15,AJ19)</f>
        <v>555</v>
      </c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</row>
    <row r="56" spans="1:46" ht="12.75">
      <c r="A56" s="125"/>
      <c r="B56" s="167" t="s">
        <v>268</v>
      </c>
      <c r="C56" s="168"/>
      <c r="D56" s="168"/>
      <c r="E56" s="168"/>
      <c r="F56" s="20"/>
      <c r="G56" s="20"/>
      <c r="H56" s="20"/>
      <c r="I56" s="135"/>
      <c r="J56" s="20"/>
      <c r="K56" s="20"/>
      <c r="L56" s="20"/>
      <c r="M56" s="20"/>
      <c r="N56" s="20"/>
      <c r="O56" s="20"/>
      <c r="P56" s="20"/>
      <c r="Q56" s="20"/>
      <c r="R56" s="135"/>
      <c r="S56" s="20"/>
      <c r="T56" s="20"/>
      <c r="U56" s="20"/>
      <c r="V56" s="20"/>
      <c r="W56" s="20"/>
      <c r="X56" s="20"/>
      <c r="Y56" s="20"/>
      <c r="Z56" s="20"/>
      <c r="AA56" s="135"/>
      <c r="AB56" s="20"/>
      <c r="AC56" s="20"/>
      <c r="AD56" s="20"/>
      <c r="AE56" s="20"/>
      <c r="AF56" s="20"/>
      <c r="AG56" s="141">
        <f>'specializacja AME )'!AL29</f>
        <v>36</v>
      </c>
      <c r="AH56" s="142">
        <f>'specializacja AME )'!AM29</f>
        <v>23</v>
      </c>
      <c r="AI56" s="192">
        <f>'specializacja AME )'!AN29</f>
        <v>15</v>
      </c>
      <c r="AJ56" s="193">
        <f>'specializacja AME )'!AO29</f>
        <v>570</v>
      </c>
      <c r="AK56" s="20"/>
      <c r="AL56" s="20"/>
      <c r="AM56" s="20"/>
      <c r="AN56" s="20"/>
      <c r="AO56" s="20"/>
      <c r="AP56" s="20"/>
      <c r="AQ56" s="20"/>
      <c r="AR56" s="20"/>
      <c r="AS56" s="20"/>
      <c r="AT56" s="183"/>
    </row>
    <row r="57" spans="1:46" ht="12.75">
      <c r="A57" s="125"/>
      <c r="B57" s="169" t="s">
        <v>269</v>
      </c>
      <c r="C57" s="132"/>
      <c r="D57" s="132"/>
      <c r="E57" s="132"/>
      <c r="F57" s="132"/>
      <c r="G57" s="132"/>
      <c r="H57" s="132"/>
      <c r="I57" s="133"/>
      <c r="J57" s="132"/>
      <c r="K57" s="132"/>
      <c r="L57" s="132"/>
      <c r="M57" s="132"/>
      <c r="N57" s="132"/>
      <c r="O57" s="132"/>
      <c r="P57" s="132"/>
      <c r="Q57" s="132"/>
      <c r="R57" s="133"/>
      <c r="S57" s="132"/>
      <c r="T57" s="132"/>
      <c r="U57" s="132"/>
      <c r="V57" s="132"/>
      <c r="W57" s="132"/>
      <c r="X57" s="132"/>
      <c r="Y57" s="132"/>
      <c r="Z57" s="132"/>
      <c r="AA57" s="133"/>
      <c r="AB57" s="132"/>
      <c r="AC57" s="132"/>
      <c r="AD57" s="132"/>
      <c r="AE57" s="132"/>
      <c r="AF57" s="132"/>
      <c r="AG57" s="144">
        <f>'specializacja EE '!AL30</f>
        <v>36</v>
      </c>
      <c r="AH57" s="145">
        <f>'specializacja EE '!AM30</f>
        <v>22</v>
      </c>
      <c r="AI57" s="145">
        <f>'specializacja EE '!AN30</f>
        <v>11</v>
      </c>
      <c r="AJ57" s="146">
        <f>'specializacja EE '!AO30</f>
        <v>570</v>
      </c>
      <c r="AK57" s="20"/>
      <c r="AL57" s="20"/>
      <c r="AM57" s="20"/>
      <c r="AN57" s="20"/>
      <c r="AO57" s="20"/>
      <c r="AP57" s="20"/>
      <c r="AQ57" s="20"/>
      <c r="AR57" s="20"/>
      <c r="AS57" s="20"/>
      <c r="AT57" s="183"/>
    </row>
    <row r="58" spans="1:46" ht="12.75">
      <c r="A58" s="125"/>
      <c r="B58" s="170" t="s">
        <v>270</v>
      </c>
      <c r="C58" s="171"/>
      <c r="D58" s="171"/>
      <c r="E58" s="171"/>
      <c r="F58" s="20"/>
      <c r="G58" s="20"/>
      <c r="H58" s="20"/>
      <c r="I58" s="135"/>
      <c r="J58" s="20"/>
      <c r="K58" s="20"/>
      <c r="L58" s="20"/>
      <c r="M58" s="20"/>
      <c r="N58" s="20"/>
      <c r="O58" s="20"/>
      <c r="P58" s="20"/>
      <c r="Q58" s="20"/>
      <c r="R58" s="135"/>
      <c r="S58" s="20"/>
      <c r="T58" s="20"/>
      <c r="U58" s="20"/>
      <c r="V58" s="20"/>
      <c r="W58" s="20"/>
      <c r="X58" s="20"/>
      <c r="Y58" s="20"/>
      <c r="Z58" s="20"/>
      <c r="AA58" s="135"/>
      <c r="AB58" s="20"/>
      <c r="AC58" s="20"/>
      <c r="AD58" s="20"/>
      <c r="AE58" s="20"/>
      <c r="AF58" s="20"/>
      <c r="AG58" s="172">
        <f>'specializacja PUE '!AL32</f>
        <v>36</v>
      </c>
      <c r="AH58" s="12">
        <f>'specializacja PUE '!AM32</f>
        <v>23</v>
      </c>
      <c r="AI58" s="12">
        <f>'specializacja PUE '!AN32</f>
        <v>21</v>
      </c>
      <c r="AJ58" s="173">
        <f>'specializacja PUE '!AO32</f>
        <v>570</v>
      </c>
      <c r="AK58" s="20"/>
      <c r="AL58" s="20"/>
      <c r="AM58" s="20"/>
      <c r="AN58" s="20"/>
      <c r="AO58" s="20"/>
      <c r="AP58" s="20"/>
      <c r="AQ58" s="20"/>
      <c r="AR58" s="20"/>
      <c r="AS58" s="20"/>
      <c r="AT58" s="183"/>
    </row>
    <row r="59" spans="2:46" ht="12.75">
      <c r="B59" s="174" t="s">
        <v>271</v>
      </c>
      <c r="C59" s="132"/>
      <c r="D59" s="132"/>
      <c r="E59" s="132"/>
      <c r="F59" s="132"/>
      <c r="G59" s="132"/>
      <c r="H59" s="132"/>
      <c r="I59" s="133"/>
      <c r="J59" s="132"/>
      <c r="K59" s="132"/>
      <c r="L59" s="132"/>
      <c r="M59" s="132"/>
      <c r="N59" s="132"/>
      <c r="O59" s="132"/>
      <c r="P59" s="132"/>
      <c r="Q59" s="132"/>
      <c r="R59" s="133"/>
      <c r="S59" s="132"/>
      <c r="T59" s="132"/>
      <c r="U59" s="132"/>
      <c r="V59" s="132"/>
      <c r="W59" s="132"/>
      <c r="X59" s="132"/>
      <c r="Y59" s="132"/>
      <c r="Z59" s="132"/>
      <c r="AA59" s="133"/>
      <c r="AB59" s="132"/>
      <c r="AC59" s="132"/>
      <c r="AD59" s="132"/>
      <c r="AE59" s="132"/>
      <c r="AF59" s="132"/>
      <c r="AG59" s="144">
        <f>'specializacja SEPT '!AL35</f>
        <v>36</v>
      </c>
      <c r="AH59" s="145">
        <f>'specializacja SEPT '!AM35</f>
        <v>23</v>
      </c>
      <c r="AI59" s="145">
        <f>'specializacja SEPT '!AN35</f>
        <v>19</v>
      </c>
      <c r="AJ59" s="175">
        <f>'specializacja SEPT '!AO35</f>
        <v>570</v>
      </c>
      <c r="AK59" s="20"/>
      <c r="AL59" s="20"/>
      <c r="AM59" s="20"/>
      <c r="AN59" s="20"/>
      <c r="AO59" s="20"/>
      <c r="AP59" s="20"/>
      <c r="AQ59" s="20"/>
      <c r="AR59" s="20"/>
      <c r="AS59" s="20"/>
      <c r="AT59" s="183"/>
    </row>
    <row r="60" spans="2:46" ht="13.5" thickBot="1">
      <c r="B60" s="176" t="s">
        <v>272</v>
      </c>
      <c r="C60" s="137"/>
      <c r="D60" s="137"/>
      <c r="E60" s="137"/>
      <c r="F60" s="137"/>
      <c r="G60" s="137"/>
      <c r="H60" s="137"/>
      <c r="I60" s="138"/>
      <c r="J60" s="137"/>
      <c r="K60" s="137"/>
      <c r="L60" s="137"/>
      <c r="M60" s="137"/>
      <c r="N60" s="137"/>
      <c r="O60" s="137"/>
      <c r="P60" s="137"/>
      <c r="Q60" s="137"/>
      <c r="R60" s="138"/>
      <c r="S60" s="137"/>
      <c r="T60" s="137"/>
      <c r="U60" s="137"/>
      <c r="V60" s="137"/>
      <c r="W60" s="137"/>
      <c r="X60" s="137"/>
      <c r="Y60" s="137"/>
      <c r="Z60" s="137"/>
      <c r="AA60" s="138"/>
      <c r="AB60" s="137"/>
      <c r="AC60" s="137"/>
      <c r="AD60" s="137"/>
      <c r="AE60" s="137"/>
      <c r="AF60" s="137"/>
      <c r="AG60" s="177">
        <f>'specializacja SyMe )'!AL30</f>
        <v>36</v>
      </c>
      <c r="AH60" s="178">
        <f>'specializacja SyMe )'!AM30</f>
        <v>23</v>
      </c>
      <c r="AI60" s="178">
        <f>'specializacja SyMe )'!AN30</f>
        <v>19</v>
      </c>
      <c r="AJ60" s="179">
        <f>'specializacja SyMe )'!AO30</f>
        <v>570</v>
      </c>
      <c r="AK60" s="20"/>
      <c r="AL60" s="20"/>
      <c r="AM60" s="20"/>
      <c r="AN60" s="20"/>
      <c r="AO60" s="20"/>
      <c r="AP60" s="20"/>
      <c r="AQ60" s="20"/>
      <c r="AR60" s="20"/>
      <c r="AS60" s="20"/>
      <c r="AT60" s="183"/>
    </row>
    <row r="61" spans="2:46" ht="12.75">
      <c r="B61" s="13"/>
      <c r="C61" s="13"/>
      <c r="D61" s="13"/>
      <c r="E61" s="13"/>
      <c r="F61" s="13"/>
      <c r="G61" s="13"/>
      <c r="H61" s="13"/>
      <c r="I61" s="77"/>
      <c r="J61" s="13"/>
      <c r="K61" s="13"/>
      <c r="L61" s="13"/>
      <c r="M61" s="13"/>
      <c r="N61" s="13"/>
      <c r="O61" s="13"/>
      <c r="P61" s="13"/>
      <c r="Q61" s="13"/>
      <c r="R61" s="77"/>
      <c r="S61" s="13"/>
      <c r="T61" s="13"/>
      <c r="U61" s="13"/>
      <c r="V61" s="13"/>
      <c r="W61" s="13"/>
      <c r="X61" s="13"/>
      <c r="Y61" s="13"/>
      <c r="Z61" s="13"/>
      <c r="AA61" s="77"/>
      <c r="AB61" s="13"/>
      <c r="AC61" s="13"/>
      <c r="AD61" s="13"/>
      <c r="AE61" s="13"/>
      <c r="AF61" s="13"/>
      <c r="AG61" s="13"/>
      <c r="AH61" s="13"/>
      <c r="AI61" s="13"/>
      <c r="AJ61" s="13"/>
      <c r="AK61" s="20"/>
      <c r="AL61" s="20"/>
      <c r="AM61" s="20"/>
      <c r="AN61" s="20"/>
      <c r="AO61" s="20"/>
      <c r="AP61" s="20"/>
      <c r="AQ61" s="20"/>
      <c r="AR61" s="20"/>
      <c r="AS61" s="20"/>
      <c r="AT61" s="183"/>
    </row>
    <row r="62" spans="2:46" ht="12.75">
      <c r="B62" s="180" t="s">
        <v>346</v>
      </c>
      <c r="C62" s="13"/>
      <c r="D62" s="13"/>
      <c r="E62" s="13"/>
      <c r="F62" s="13"/>
      <c r="G62" s="13"/>
      <c r="H62" s="13"/>
      <c r="I62" s="77"/>
      <c r="J62" s="13"/>
      <c r="K62" s="13"/>
      <c r="L62" s="13"/>
      <c r="M62" s="13"/>
      <c r="N62" s="13"/>
      <c r="O62" s="13"/>
      <c r="P62" s="13"/>
      <c r="Q62" s="13"/>
      <c r="R62" s="77"/>
      <c r="S62" s="13"/>
      <c r="T62" s="13"/>
      <c r="U62" s="13"/>
      <c r="V62" s="13"/>
      <c r="W62" s="13"/>
      <c r="X62" s="13"/>
      <c r="Y62" s="13"/>
      <c r="Z62" s="13"/>
      <c r="AA62" s="77"/>
      <c r="AB62" s="13"/>
      <c r="AC62" s="13"/>
      <c r="AD62" s="13"/>
      <c r="AE62" s="13"/>
      <c r="AF62" s="13"/>
      <c r="AG62" s="180">
        <f>AVERAGE(AG56:AG60)</f>
        <v>36</v>
      </c>
      <c r="AH62" s="180">
        <f>AVERAGE(AH56:AH60)</f>
        <v>22.8</v>
      </c>
      <c r="AI62" s="180">
        <f>AVERAGE(AI56:AI60)</f>
        <v>17</v>
      </c>
      <c r="AJ62" s="180">
        <f>AVERAGE(AJ56:AJ60)</f>
        <v>570</v>
      </c>
      <c r="AK62" s="20"/>
      <c r="AL62" s="20"/>
      <c r="AM62" s="20"/>
      <c r="AN62" s="20"/>
      <c r="AO62" s="20"/>
      <c r="AP62" s="186"/>
      <c r="AQ62" s="186"/>
      <c r="AR62" s="186"/>
      <c r="AS62" s="186"/>
      <c r="AT62" s="183"/>
    </row>
    <row r="63" spans="2:46" ht="12.75">
      <c r="B63" s="13"/>
      <c r="C63" s="13"/>
      <c r="D63" s="13"/>
      <c r="E63" s="13"/>
      <c r="F63" s="13"/>
      <c r="G63" s="13"/>
      <c r="H63" s="13"/>
      <c r="I63" s="77"/>
      <c r="J63" s="13"/>
      <c r="K63" s="13"/>
      <c r="L63" s="13"/>
      <c r="M63" s="13"/>
      <c r="N63" s="13"/>
      <c r="O63" s="13"/>
      <c r="P63" s="13"/>
      <c r="Q63" s="13"/>
      <c r="R63" s="77"/>
      <c r="S63" s="13"/>
      <c r="T63" s="13"/>
      <c r="U63" s="13"/>
      <c r="V63" s="13"/>
      <c r="W63" s="13"/>
      <c r="X63" s="13"/>
      <c r="Y63" s="13"/>
      <c r="Z63" s="13"/>
      <c r="AA63" s="77"/>
      <c r="AB63" s="13"/>
      <c r="AC63" s="13"/>
      <c r="AD63" s="13"/>
      <c r="AE63" s="13"/>
      <c r="AF63" s="13"/>
      <c r="AG63" s="13"/>
      <c r="AH63" s="13"/>
      <c r="AI63" s="13"/>
      <c r="AJ63" s="13"/>
      <c r="AK63" s="20"/>
      <c r="AL63" s="20"/>
      <c r="AM63" s="20"/>
      <c r="AN63" s="20"/>
      <c r="AO63" s="20"/>
      <c r="AP63" s="20"/>
      <c r="AQ63" s="20"/>
      <c r="AR63" s="20"/>
      <c r="AS63" s="20"/>
      <c r="AT63" s="183"/>
    </row>
    <row r="64" spans="2:46" ht="12.75">
      <c r="B64" s="180" t="s">
        <v>347</v>
      </c>
      <c r="C64" s="13"/>
      <c r="D64" s="13"/>
      <c r="E64" s="13"/>
      <c r="F64" s="13"/>
      <c r="G64" s="13"/>
      <c r="H64" s="13"/>
      <c r="I64" s="77"/>
      <c r="J64" s="13"/>
      <c r="K64" s="13"/>
      <c r="L64" s="13"/>
      <c r="M64" s="13"/>
      <c r="N64" s="13"/>
      <c r="O64" s="13"/>
      <c r="P64" s="13"/>
      <c r="Q64" s="13"/>
      <c r="R64" s="77"/>
      <c r="S64" s="13"/>
      <c r="T64" s="13"/>
      <c r="U64" s="13"/>
      <c r="V64" s="13"/>
      <c r="W64" s="13"/>
      <c r="X64" s="13"/>
      <c r="Y64" s="13"/>
      <c r="Z64" s="13"/>
      <c r="AA64" s="77"/>
      <c r="AB64" s="13"/>
      <c r="AC64" s="13"/>
      <c r="AD64" s="13"/>
      <c r="AE64" s="13"/>
      <c r="AF64" s="13"/>
      <c r="AG64" s="180">
        <f>SUM(AG62,AG55)</f>
        <v>90</v>
      </c>
      <c r="AH64" s="180">
        <f>SUM(AH62,AH55)</f>
        <v>44.8</v>
      </c>
      <c r="AI64" s="180">
        <f>SUM(AI62,AI55)</f>
        <v>46</v>
      </c>
      <c r="AJ64" s="180">
        <f>SUM(AJ62,AJ55)</f>
        <v>1125</v>
      </c>
      <c r="AK64" s="20"/>
      <c r="AL64" s="20"/>
      <c r="AM64" s="20"/>
      <c r="AN64" s="20"/>
      <c r="AO64" s="20"/>
      <c r="AP64" s="186"/>
      <c r="AQ64" s="186"/>
      <c r="AR64" s="186"/>
      <c r="AS64" s="186"/>
      <c r="AT64" s="183"/>
    </row>
    <row r="65" spans="33:36" ht="12.75">
      <c r="AG65">
        <f>100</f>
        <v>100</v>
      </c>
      <c r="AH65">
        <f>AH64/$AG64*100</f>
        <v>49.77777777777778</v>
      </c>
      <c r="AI65">
        <f>AI64/$AG64*100</f>
        <v>51.11111111111111</v>
      </c>
      <c r="AJ65" t="s">
        <v>348</v>
      </c>
    </row>
    <row r="66" ht="12.75">
      <c r="AG66" s="194"/>
    </row>
  </sheetData>
  <sheetProtection/>
  <mergeCells count="35">
    <mergeCell ref="A30:C30"/>
    <mergeCell ref="A31:C31"/>
    <mergeCell ref="A32:C32"/>
    <mergeCell ref="F31:H31"/>
    <mergeCell ref="F38:Y38"/>
    <mergeCell ref="F37:Y37"/>
    <mergeCell ref="O32:W32"/>
    <mergeCell ref="O31:Q31"/>
    <mergeCell ref="R31:W31"/>
    <mergeCell ref="AG32:AJ32"/>
    <mergeCell ref="F7:N7"/>
    <mergeCell ref="F9:N9"/>
    <mergeCell ref="F19:N19"/>
    <mergeCell ref="J29:N29"/>
    <mergeCell ref="X31:Z31"/>
    <mergeCell ref="AA31:AF31"/>
    <mergeCell ref="X32:AF32"/>
    <mergeCell ref="F32:N32"/>
    <mergeCell ref="I31:N31"/>
    <mergeCell ref="AB29:AF29"/>
    <mergeCell ref="O7:W7"/>
    <mergeCell ref="O9:W9"/>
    <mergeCell ref="O19:W19"/>
    <mergeCell ref="S29:W29"/>
    <mergeCell ref="AB28:AF28"/>
    <mergeCell ref="B2:AJ2"/>
    <mergeCell ref="B3:AJ3"/>
    <mergeCell ref="AG30:AJ30"/>
    <mergeCell ref="B4:N4"/>
    <mergeCell ref="F6:AF6"/>
    <mergeCell ref="AG6:AJ6"/>
    <mergeCell ref="AG7:AJ7"/>
    <mergeCell ref="X7:AF7"/>
    <mergeCell ref="X9:AF9"/>
    <mergeCell ref="X19:AF19"/>
  </mergeCells>
  <printOptions horizontalCentered="1" verticalCentered="1"/>
  <pageMargins left="0.3937007874015748" right="0.3937007874015748" top="0.7874015748031497" bottom="0.1968503937007874" header="0.3937007874015748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O53"/>
  <sheetViews>
    <sheetView view="pageBreakPreview" zoomScale="75" zoomScaleSheetLayoutView="75" zoomScalePageLayoutView="0" workbookViewId="0" topLeftCell="A1">
      <selection activeCell="B4" sqref="B4:AJ4"/>
    </sheetView>
  </sheetViews>
  <sheetFormatPr defaultColWidth="9.00390625" defaultRowHeight="12.75" outlineLevelCol="1"/>
  <cols>
    <col min="1" max="1" width="5.75390625" style="0" customWidth="1"/>
    <col min="2" max="2" width="50.75390625" style="0" customWidth="1"/>
    <col min="3" max="3" width="16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2.625" style="0" customWidth="1"/>
    <col min="15" max="15" width="4.875" style="0" customWidth="1"/>
    <col min="16" max="17" width="4.875" style="0" hidden="1" customWidth="1" outlineLevel="1"/>
    <col min="18" max="18" width="2.625" style="69" customWidth="1" collapsed="1"/>
    <col min="19" max="23" width="2.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2.625" style="0" customWidth="1"/>
    <col min="33" max="33" width="4.875" style="0" customWidth="1"/>
    <col min="34" max="35" width="4.875" style="0" hidden="1" customWidth="1" outlineLevel="1"/>
    <col min="36" max="36" width="6.75390625" style="0" bestFit="1" customWidth="1" collapsed="1"/>
    <col min="38" max="41" width="5.75390625" style="0" customWidth="1"/>
  </cols>
  <sheetData>
    <row r="1" ht="6" customHeight="1"/>
    <row r="2" spans="2:36" s="43" customFormat="1" ht="19.5" customHeight="1">
      <c r="B2" s="552" t="str">
        <f>plan!B2:N2</f>
        <v> Kierunek Elektrotechnika. Studia stacjonarne II stopnia.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</row>
    <row r="3" spans="1:38" ht="19.5" customHeight="1">
      <c r="A3" s="19"/>
      <c r="B3" s="553" t="s">
        <v>88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L3" t="s">
        <v>268</v>
      </c>
    </row>
    <row r="4" spans="1:36" ht="19.5" customHeight="1">
      <c r="A4" s="19"/>
      <c r="B4" s="554" t="str">
        <f>plan!B3:N3</f>
        <v>Obowiązuje od roku akad. 2018/2019 zatwierdzony Uchwałą Rady Wydziału w dniu 25.09.2018 r. 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</row>
    <row r="5" spans="9:27" s="2" customFormat="1" ht="13.5" thickBot="1">
      <c r="I5" s="70"/>
      <c r="R5" s="70"/>
      <c r="AA5" s="70"/>
    </row>
    <row r="6" spans="1:36" ht="13.5" thickBot="1">
      <c r="A6" s="8"/>
      <c r="B6" s="23"/>
      <c r="C6" s="111"/>
      <c r="D6" s="105"/>
      <c r="E6" s="22"/>
      <c r="F6" s="503" t="s">
        <v>13</v>
      </c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5" t="s">
        <v>14</v>
      </c>
      <c r="AH6" s="506"/>
      <c r="AI6" s="506"/>
      <c r="AJ6" s="507"/>
    </row>
    <row r="7" spans="1:36" ht="12.75">
      <c r="A7" s="9" t="s">
        <v>1</v>
      </c>
      <c r="B7" s="24" t="s">
        <v>16</v>
      </c>
      <c r="C7" s="112" t="s">
        <v>37</v>
      </c>
      <c r="D7" s="106" t="s">
        <v>38</v>
      </c>
      <c r="E7" s="25" t="s">
        <v>28</v>
      </c>
      <c r="F7" s="511" t="s">
        <v>7</v>
      </c>
      <c r="G7" s="512"/>
      <c r="H7" s="512"/>
      <c r="I7" s="512"/>
      <c r="J7" s="512"/>
      <c r="K7" s="512"/>
      <c r="L7" s="512"/>
      <c r="M7" s="512"/>
      <c r="N7" s="513"/>
      <c r="O7" s="511" t="s">
        <v>8</v>
      </c>
      <c r="P7" s="512"/>
      <c r="Q7" s="512"/>
      <c r="R7" s="512"/>
      <c r="S7" s="512"/>
      <c r="T7" s="512"/>
      <c r="U7" s="512"/>
      <c r="V7" s="512"/>
      <c r="W7" s="513"/>
      <c r="X7" s="511" t="s">
        <v>9</v>
      </c>
      <c r="Y7" s="512"/>
      <c r="Z7" s="512"/>
      <c r="AA7" s="512"/>
      <c r="AB7" s="512"/>
      <c r="AC7" s="512"/>
      <c r="AD7" s="512"/>
      <c r="AE7" s="512"/>
      <c r="AF7" s="513"/>
      <c r="AG7" s="508" t="s">
        <v>15</v>
      </c>
      <c r="AH7" s="509"/>
      <c r="AI7" s="509"/>
      <c r="AJ7" s="510"/>
    </row>
    <row r="8" spans="1:36" ht="13.5" thickBot="1">
      <c r="A8" s="9"/>
      <c r="B8" s="306"/>
      <c r="C8" s="307"/>
      <c r="D8" s="308"/>
      <c r="E8" s="307"/>
      <c r="F8" s="309" t="s">
        <v>17</v>
      </c>
      <c r="G8" s="303" t="s">
        <v>35</v>
      </c>
      <c r="H8" s="304" t="s">
        <v>34</v>
      </c>
      <c r="I8" s="305" t="s">
        <v>36</v>
      </c>
      <c r="J8" s="11" t="s">
        <v>2</v>
      </c>
      <c r="K8" s="12" t="s">
        <v>3</v>
      </c>
      <c r="L8" s="12" t="s">
        <v>4</v>
      </c>
      <c r="M8" s="12" t="s">
        <v>5</v>
      </c>
      <c r="N8" s="173" t="s">
        <v>6</v>
      </c>
      <c r="O8" s="302" t="s">
        <v>17</v>
      </c>
      <c r="P8" s="303" t="s">
        <v>35</v>
      </c>
      <c r="Q8" s="304" t="s">
        <v>34</v>
      </c>
      <c r="R8" s="305" t="s">
        <v>36</v>
      </c>
      <c r="S8" s="11" t="s">
        <v>2</v>
      </c>
      <c r="T8" s="12" t="s">
        <v>3</v>
      </c>
      <c r="U8" s="12" t="s">
        <v>4</v>
      </c>
      <c r="V8" s="12" t="s">
        <v>5</v>
      </c>
      <c r="W8" s="173" t="s">
        <v>6</v>
      </c>
      <c r="X8" s="302" t="s">
        <v>17</v>
      </c>
      <c r="Y8" s="303" t="s">
        <v>35</v>
      </c>
      <c r="Z8" s="304" t="s">
        <v>34</v>
      </c>
      <c r="AA8" s="305" t="s">
        <v>36</v>
      </c>
      <c r="AB8" s="11" t="s">
        <v>2</v>
      </c>
      <c r="AC8" s="12" t="s">
        <v>3</v>
      </c>
      <c r="AD8" s="12" t="s">
        <v>4</v>
      </c>
      <c r="AE8" s="12" t="s">
        <v>5</v>
      </c>
      <c r="AF8" s="173" t="s">
        <v>6</v>
      </c>
      <c r="AG8" s="21" t="str">
        <f>X8</f>
        <v>ECTS</v>
      </c>
      <c r="AH8" s="33" t="str">
        <f>Y8</f>
        <v>ECTS(n)</v>
      </c>
      <c r="AI8" s="33" t="str">
        <f>Z8</f>
        <v>ECTS(p)</v>
      </c>
      <c r="AJ8" s="10" t="s">
        <v>18</v>
      </c>
    </row>
    <row r="9" spans="1:36" s="42" customFormat="1" ht="19.5" customHeight="1" thickBot="1">
      <c r="A9" s="314" t="s">
        <v>89</v>
      </c>
      <c r="B9" s="315" t="s">
        <v>236</v>
      </c>
      <c r="C9" s="311"/>
      <c r="D9" s="316"/>
      <c r="E9" s="311"/>
      <c r="F9" s="310"/>
      <c r="G9" s="312"/>
      <c r="H9" s="316"/>
      <c r="I9" s="368"/>
      <c r="J9" s="524"/>
      <c r="K9" s="524"/>
      <c r="L9" s="524"/>
      <c r="M9" s="524"/>
      <c r="N9" s="525"/>
      <c r="O9" s="287">
        <v>28</v>
      </c>
      <c r="P9" s="312"/>
      <c r="Q9" s="313"/>
      <c r="R9" s="368">
        <v>3</v>
      </c>
      <c r="S9" s="524">
        <v>26</v>
      </c>
      <c r="T9" s="524"/>
      <c r="U9" s="524"/>
      <c r="V9" s="524"/>
      <c r="W9" s="525"/>
      <c r="X9" s="287"/>
      <c r="Y9" s="312"/>
      <c r="Z9" s="313"/>
      <c r="AA9" s="368"/>
      <c r="AB9" s="524"/>
      <c r="AC9" s="524"/>
      <c r="AD9" s="524"/>
      <c r="AE9" s="524"/>
      <c r="AF9" s="525"/>
      <c r="AG9" s="287">
        <f>SUM(AG10:AG17)</f>
        <v>28</v>
      </c>
      <c r="AH9" s="310">
        <f>SUM(AH10:AH17)</f>
        <v>15</v>
      </c>
      <c r="AI9" s="310">
        <f>SUM(AI10:AI17)</f>
        <v>12</v>
      </c>
      <c r="AJ9" s="311">
        <f>SUM(AJ10:AJ17)</f>
        <v>390</v>
      </c>
    </row>
    <row r="10" spans="1:36" s="43" customFormat="1" ht="12.75">
      <c r="A10" s="30" t="s">
        <v>57</v>
      </c>
      <c r="B10" s="38" t="s">
        <v>58</v>
      </c>
      <c r="C10" s="86" t="str">
        <f>"Es2-"&amp;$AL$3&amp;"-"&amp;A10&amp;"-"&amp;IF(COUNTA(F10)&lt;&gt;0,$F$7,IF(COUNTA(O10)&lt;&gt;0,$O$7,IF(COUNTA(X10)&lt;&gt;0,$X$7,"")))</f>
        <v>Es2-AME-13a-II</v>
      </c>
      <c r="D10" s="109" t="s">
        <v>295</v>
      </c>
      <c r="E10" s="98" t="s">
        <v>32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4</v>
      </c>
      <c r="P10" s="49">
        <v>2</v>
      </c>
      <c r="Q10" s="65">
        <v>0</v>
      </c>
      <c r="R10" s="73" t="s">
        <v>39</v>
      </c>
      <c r="S10" s="49">
        <v>2</v>
      </c>
      <c r="T10" s="26"/>
      <c r="U10" s="26"/>
      <c r="V10" s="26"/>
      <c r="W10" s="54">
        <v>2</v>
      </c>
      <c r="X10" s="49"/>
      <c r="Y10" s="49"/>
      <c r="Z10" s="65"/>
      <c r="AA10" s="73"/>
      <c r="AB10" s="49"/>
      <c r="AC10" s="26"/>
      <c r="AD10" s="26"/>
      <c r="AE10" s="26"/>
      <c r="AF10" s="54"/>
      <c r="AG10" s="62">
        <f aca="true" t="shared" si="0" ref="AG10:AG17">SUM(F10,O10,X10)</f>
        <v>4</v>
      </c>
      <c r="AH10" s="35">
        <f aca="true" t="shared" si="1" ref="AH10:AH17">SUM(G10,P10,Y10)</f>
        <v>2</v>
      </c>
      <c r="AI10" s="35">
        <f aca="true" t="shared" si="2" ref="AI10:AI17">SUM(H10,Q10,Z10)</f>
        <v>0</v>
      </c>
      <c r="AJ10" s="50">
        <f aca="true" t="shared" si="3" ref="AJ10:AJ17">SUM(J10:N10,S10:W10,AB10:AF10)*15</f>
        <v>60</v>
      </c>
    </row>
    <row r="11" spans="1:36" s="43" customFormat="1" ht="12.75">
      <c r="A11" s="30" t="s">
        <v>59</v>
      </c>
      <c r="B11" s="39" t="s">
        <v>60</v>
      </c>
      <c r="C11" s="113" t="str">
        <f aca="true" t="shared" si="4" ref="C11:C17">"Es2-"&amp;$AL$3&amp;"-"&amp;A11&amp;"-"&amp;IF(COUNTA(F11)&lt;&gt;0,$F$7,IF(COUNTA(O11)&lt;&gt;0,$O$7,IF(COUNTA(X11)&lt;&gt;0,$X$7,"")))</f>
        <v>Es2-AME-14a-II</v>
      </c>
      <c r="D11" s="110" t="s">
        <v>296</v>
      </c>
      <c r="E11" s="95" t="s">
        <v>32</v>
      </c>
      <c r="F11" s="66"/>
      <c r="G11" s="60"/>
      <c r="H11" s="67"/>
      <c r="I11" s="74"/>
      <c r="J11" s="60"/>
      <c r="K11" s="27"/>
      <c r="L11" s="27"/>
      <c r="M11" s="27"/>
      <c r="N11" s="68"/>
      <c r="O11" s="60">
        <v>3</v>
      </c>
      <c r="P11" s="60">
        <v>1</v>
      </c>
      <c r="Q11" s="67">
        <v>1</v>
      </c>
      <c r="R11" s="74"/>
      <c r="S11" s="60">
        <v>1</v>
      </c>
      <c r="T11" s="27"/>
      <c r="U11" s="27">
        <v>1</v>
      </c>
      <c r="V11" s="27"/>
      <c r="W11" s="68">
        <v>1</v>
      </c>
      <c r="X11" s="60"/>
      <c r="Y11" s="60"/>
      <c r="Z11" s="67"/>
      <c r="AA11" s="74"/>
      <c r="AB11" s="60"/>
      <c r="AC11" s="27"/>
      <c r="AD11" s="27"/>
      <c r="AE11" s="27"/>
      <c r="AF11" s="68"/>
      <c r="AG11" s="60">
        <f t="shared" si="0"/>
        <v>3</v>
      </c>
      <c r="AH11" s="29">
        <f t="shared" si="1"/>
        <v>1</v>
      </c>
      <c r="AI11" s="29">
        <f t="shared" si="2"/>
        <v>1</v>
      </c>
      <c r="AJ11" s="78">
        <f t="shared" si="3"/>
        <v>45</v>
      </c>
    </row>
    <row r="12" spans="1:36" s="43" customFormat="1" ht="12.75">
      <c r="A12" s="30" t="s">
        <v>61</v>
      </c>
      <c r="B12" s="48" t="s">
        <v>62</v>
      </c>
      <c r="C12" s="114" t="str">
        <f t="shared" si="4"/>
        <v>Es2-AME-15a-II</v>
      </c>
      <c r="D12" s="108" t="s">
        <v>297</v>
      </c>
      <c r="E12" s="96" t="s">
        <v>32</v>
      </c>
      <c r="F12" s="61"/>
      <c r="G12" s="62"/>
      <c r="H12" s="63"/>
      <c r="I12" s="72"/>
      <c r="J12" s="53"/>
      <c r="K12" s="26"/>
      <c r="L12" s="26"/>
      <c r="M12" s="26"/>
      <c r="N12" s="54"/>
      <c r="O12" s="61">
        <v>4</v>
      </c>
      <c r="P12" s="62">
        <v>2</v>
      </c>
      <c r="Q12" s="63">
        <v>2</v>
      </c>
      <c r="R12" s="72" t="s">
        <v>39</v>
      </c>
      <c r="S12" s="53">
        <v>2</v>
      </c>
      <c r="T12" s="26"/>
      <c r="U12" s="26">
        <v>1</v>
      </c>
      <c r="V12" s="26"/>
      <c r="W12" s="54"/>
      <c r="X12" s="61"/>
      <c r="Y12" s="62"/>
      <c r="Z12" s="63"/>
      <c r="AA12" s="72"/>
      <c r="AB12" s="53"/>
      <c r="AC12" s="26"/>
      <c r="AD12" s="26"/>
      <c r="AE12" s="26"/>
      <c r="AF12" s="54"/>
      <c r="AG12" s="55">
        <f t="shared" si="0"/>
        <v>4</v>
      </c>
      <c r="AH12" s="26">
        <f t="shared" si="1"/>
        <v>2</v>
      </c>
      <c r="AI12" s="49">
        <f t="shared" si="2"/>
        <v>2</v>
      </c>
      <c r="AJ12" s="50">
        <f t="shared" si="3"/>
        <v>45</v>
      </c>
    </row>
    <row r="13" spans="1:36" s="43" customFormat="1" ht="12.75">
      <c r="A13" s="30" t="s">
        <v>63</v>
      </c>
      <c r="B13" s="39" t="s">
        <v>64</v>
      </c>
      <c r="C13" s="115" t="str">
        <f t="shared" si="4"/>
        <v>Es2-AME-16a-II</v>
      </c>
      <c r="D13" s="107" t="s">
        <v>298</v>
      </c>
      <c r="E13" s="97" t="s">
        <v>32</v>
      </c>
      <c r="F13" s="56"/>
      <c r="G13" s="57"/>
      <c r="H13" s="58"/>
      <c r="I13" s="71"/>
      <c r="J13" s="79"/>
      <c r="K13" s="28"/>
      <c r="L13" s="28"/>
      <c r="M13" s="28"/>
      <c r="N13" s="59"/>
      <c r="O13" s="56">
        <v>3</v>
      </c>
      <c r="P13" s="57">
        <v>2</v>
      </c>
      <c r="Q13" s="58">
        <v>2</v>
      </c>
      <c r="R13" s="71"/>
      <c r="S13" s="57">
        <v>2</v>
      </c>
      <c r="T13" s="28"/>
      <c r="U13" s="28">
        <v>2</v>
      </c>
      <c r="V13" s="28"/>
      <c r="W13" s="59"/>
      <c r="X13" s="56"/>
      <c r="Y13" s="57"/>
      <c r="Z13" s="58"/>
      <c r="AA13" s="71"/>
      <c r="AB13" s="57"/>
      <c r="AC13" s="28"/>
      <c r="AD13" s="28"/>
      <c r="AE13" s="28"/>
      <c r="AF13" s="59"/>
      <c r="AG13" s="49">
        <f t="shared" si="0"/>
        <v>3</v>
      </c>
      <c r="AH13" s="27">
        <f t="shared" si="1"/>
        <v>2</v>
      </c>
      <c r="AI13" s="60">
        <f t="shared" si="2"/>
        <v>2</v>
      </c>
      <c r="AJ13" s="50">
        <f t="shared" si="3"/>
        <v>60</v>
      </c>
    </row>
    <row r="14" spans="1:36" s="43" customFormat="1" ht="12.75">
      <c r="A14" s="30" t="s">
        <v>65</v>
      </c>
      <c r="B14" s="38" t="s">
        <v>82</v>
      </c>
      <c r="C14" s="86" t="str">
        <f t="shared" si="4"/>
        <v>Es2-AME-17a-II</v>
      </c>
      <c r="D14" s="109" t="s">
        <v>299</v>
      </c>
      <c r="E14" s="98" t="s">
        <v>32</v>
      </c>
      <c r="F14" s="55"/>
      <c r="G14" s="49"/>
      <c r="H14" s="65"/>
      <c r="I14" s="73"/>
      <c r="J14" s="49"/>
      <c r="K14" s="26"/>
      <c r="L14" s="26"/>
      <c r="M14" s="26"/>
      <c r="N14" s="54"/>
      <c r="O14" s="49">
        <v>4</v>
      </c>
      <c r="P14" s="49">
        <v>2</v>
      </c>
      <c r="Q14" s="65">
        <v>2</v>
      </c>
      <c r="R14" s="73" t="s">
        <v>39</v>
      </c>
      <c r="S14" s="49">
        <v>2</v>
      </c>
      <c r="T14" s="26"/>
      <c r="U14" s="26">
        <v>1</v>
      </c>
      <c r="V14" s="26"/>
      <c r="W14" s="54"/>
      <c r="X14" s="49"/>
      <c r="Y14" s="49"/>
      <c r="Z14" s="65"/>
      <c r="AA14" s="73"/>
      <c r="AB14" s="49"/>
      <c r="AC14" s="26"/>
      <c r="AD14" s="26"/>
      <c r="AE14" s="26"/>
      <c r="AF14" s="54"/>
      <c r="AG14" s="62">
        <f t="shared" si="0"/>
        <v>4</v>
      </c>
      <c r="AH14" s="35">
        <f t="shared" si="1"/>
        <v>2</v>
      </c>
      <c r="AI14" s="35">
        <f t="shared" si="2"/>
        <v>2</v>
      </c>
      <c r="AJ14" s="50">
        <f t="shared" si="3"/>
        <v>45</v>
      </c>
    </row>
    <row r="15" spans="1:36" s="43" customFormat="1" ht="12.75">
      <c r="A15" s="30" t="s">
        <v>66</v>
      </c>
      <c r="B15" s="39" t="s">
        <v>237</v>
      </c>
      <c r="C15" s="113" t="str">
        <f t="shared" si="4"/>
        <v>Es2-AME-18a-II</v>
      </c>
      <c r="D15" s="110" t="s">
        <v>300</v>
      </c>
      <c r="E15" s="95" t="s">
        <v>32</v>
      </c>
      <c r="F15" s="66"/>
      <c r="G15" s="60"/>
      <c r="H15" s="67"/>
      <c r="I15" s="74"/>
      <c r="J15" s="60"/>
      <c r="K15" s="27"/>
      <c r="L15" s="27"/>
      <c r="M15" s="27"/>
      <c r="N15" s="68"/>
      <c r="O15" s="60">
        <v>4</v>
      </c>
      <c r="P15" s="60">
        <v>2</v>
      </c>
      <c r="Q15" s="67">
        <v>3</v>
      </c>
      <c r="R15" s="74"/>
      <c r="S15" s="60">
        <v>1</v>
      </c>
      <c r="T15" s="27"/>
      <c r="U15" s="27"/>
      <c r="V15" s="27">
        <v>2</v>
      </c>
      <c r="W15" s="68"/>
      <c r="X15" s="60"/>
      <c r="Y15" s="60"/>
      <c r="Z15" s="67"/>
      <c r="AA15" s="74"/>
      <c r="AB15" s="60"/>
      <c r="AC15" s="27"/>
      <c r="AD15" s="27"/>
      <c r="AE15" s="27"/>
      <c r="AF15" s="68"/>
      <c r="AG15" s="60">
        <f t="shared" si="0"/>
        <v>4</v>
      </c>
      <c r="AH15" s="29">
        <f t="shared" si="1"/>
        <v>2</v>
      </c>
      <c r="AI15" s="29">
        <f t="shared" si="2"/>
        <v>3</v>
      </c>
      <c r="AJ15" s="78">
        <f t="shared" si="3"/>
        <v>45</v>
      </c>
    </row>
    <row r="16" spans="1:36" s="43" customFormat="1" ht="12.75">
      <c r="A16" s="30" t="s">
        <v>67</v>
      </c>
      <c r="B16" s="48" t="s">
        <v>77</v>
      </c>
      <c r="C16" s="114" t="str">
        <f t="shared" si="4"/>
        <v>Es2-AME-19a-II</v>
      </c>
      <c r="D16" s="108" t="s">
        <v>301</v>
      </c>
      <c r="E16" s="96" t="s">
        <v>32</v>
      </c>
      <c r="F16" s="61"/>
      <c r="G16" s="62"/>
      <c r="H16" s="63"/>
      <c r="I16" s="72"/>
      <c r="J16" s="53"/>
      <c r="K16" s="26"/>
      <c r="L16" s="26"/>
      <c r="M16" s="26"/>
      <c r="N16" s="54"/>
      <c r="O16" s="61">
        <v>3</v>
      </c>
      <c r="P16" s="62">
        <v>2</v>
      </c>
      <c r="Q16" s="63">
        <v>1</v>
      </c>
      <c r="R16" s="72"/>
      <c r="S16" s="53">
        <v>1</v>
      </c>
      <c r="T16" s="26"/>
      <c r="U16" s="26"/>
      <c r="V16" s="26">
        <v>1</v>
      </c>
      <c r="W16" s="54">
        <v>1</v>
      </c>
      <c r="X16" s="61"/>
      <c r="Y16" s="62"/>
      <c r="Z16" s="63"/>
      <c r="AA16" s="72"/>
      <c r="AB16" s="53"/>
      <c r="AC16" s="26"/>
      <c r="AD16" s="26"/>
      <c r="AE16" s="26"/>
      <c r="AF16" s="54"/>
      <c r="AG16" s="55">
        <f t="shared" si="0"/>
        <v>3</v>
      </c>
      <c r="AH16" s="26">
        <f t="shared" si="1"/>
        <v>2</v>
      </c>
      <c r="AI16" s="49">
        <f t="shared" si="2"/>
        <v>1</v>
      </c>
      <c r="AJ16" s="50">
        <f t="shared" si="3"/>
        <v>45</v>
      </c>
    </row>
    <row r="17" spans="1:41" s="43" customFormat="1" ht="13.5" thickBot="1">
      <c r="A17" s="326" t="s">
        <v>68</v>
      </c>
      <c r="B17" s="327" t="s">
        <v>27</v>
      </c>
      <c r="C17" s="328" t="str">
        <f t="shared" si="4"/>
        <v>Es2-AME-20a-II</v>
      </c>
      <c r="D17" s="329" t="s">
        <v>296</v>
      </c>
      <c r="E17" s="330" t="s">
        <v>32</v>
      </c>
      <c r="F17" s="322"/>
      <c r="G17" s="319"/>
      <c r="H17" s="323"/>
      <c r="I17" s="324"/>
      <c r="J17" s="325"/>
      <c r="K17" s="320"/>
      <c r="L17" s="320"/>
      <c r="M17" s="320"/>
      <c r="N17" s="321"/>
      <c r="O17" s="322">
        <v>3</v>
      </c>
      <c r="P17" s="319">
        <v>2</v>
      </c>
      <c r="Q17" s="323">
        <v>1</v>
      </c>
      <c r="R17" s="324"/>
      <c r="S17" s="319">
        <v>1</v>
      </c>
      <c r="T17" s="320"/>
      <c r="U17" s="320"/>
      <c r="V17" s="320">
        <v>1</v>
      </c>
      <c r="W17" s="321">
        <v>1</v>
      </c>
      <c r="X17" s="322"/>
      <c r="Y17" s="319"/>
      <c r="Z17" s="323"/>
      <c r="AA17" s="324"/>
      <c r="AB17" s="319"/>
      <c r="AC17" s="320"/>
      <c r="AD17" s="320"/>
      <c r="AE17" s="320"/>
      <c r="AF17" s="321"/>
      <c r="AG17" s="317">
        <f t="shared" si="0"/>
        <v>3</v>
      </c>
      <c r="AH17" s="318">
        <f t="shared" si="1"/>
        <v>2</v>
      </c>
      <c r="AI17" s="51">
        <f t="shared" si="2"/>
        <v>1</v>
      </c>
      <c r="AJ17" s="52">
        <f t="shared" si="3"/>
        <v>45</v>
      </c>
      <c r="AL17" s="189" t="str">
        <f>AG8</f>
        <v>ECTS</v>
      </c>
      <c r="AM17" s="190" t="str">
        <f>AH8</f>
        <v>ECTS(n)</v>
      </c>
      <c r="AN17" s="190" t="str">
        <f>AI8</f>
        <v>ECTS(p)</v>
      </c>
      <c r="AO17" s="189" t="str">
        <f>AJ8</f>
        <v>godz.</v>
      </c>
    </row>
    <row r="18" spans="1:41" s="43" customFormat="1" ht="30" customHeight="1" thickBot="1">
      <c r="A18" s="314" t="s">
        <v>133</v>
      </c>
      <c r="B18" s="340" t="s">
        <v>109</v>
      </c>
      <c r="C18" s="341"/>
      <c r="D18" s="342"/>
      <c r="E18" s="343"/>
      <c r="F18" s="339"/>
      <c r="G18" s="336"/>
      <c r="H18" s="337"/>
      <c r="I18" s="338"/>
      <c r="J18" s="546"/>
      <c r="K18" s="547"/>
      <c r="L18" s="547"/>
      <c r="M18" s="547"/>
      <c r="N18" s="548"/>
      <c r="O18" s="339"/>
      <c r="P18" s="336"/>
      <c r="Q18" s="337"/>
      <c r="R18" s="369"/>
      <c r="S18" s="547"/>
      <c r="T18" s="547"/>
      <c r="U18" s="547"/>
      <c r="V18" s="547"/>
      <c r="W18" s="548"/>
      <c r="X18" s="332">
        <v>8</v>
      </c>
      <c r="Y18" s="336"/>
      <c r="Z18" s="337"/>
      <c r="AA18" s="369"/>
      <c r="AB18" s="547">
        <v>12</v>
      </c>
      <c r="AC18" s="547"/>
      <c r="AD18" s="547"/>
      <c r="AE18" s="547"/>
      <c r="AF18" s="548"/>
      <c r="AG18" s="332">
        <f>SUM(AG19:AG27)</f>
        <v>18</v>
      </c>
      <c r="AH18" s="333">
        <f>SUM(AH19:AH27)</f>
        <v>18</v>
      </c>
      <c r="AI18" s="334">
        <f>SUM(AI19:AI27)</f>
        <v>5</v>
      </c>
      <c r="AJ18" s="335">
        <f>SUM(AJ19:AJ27)</f>
        <v>405</v>
      </c>
      <c r="AL18" s="191">
        <f>SUM(AG19,AG23,AG24,AG25)</f>
        <v>8</v>
      </c>
      <c r="AM18" s="191">
        <f>SUM(AH19,AH23,AH24,AH25)</f>
        <v>8</v>
      </c>
      <c r="AN18" s="191">
        <f>SUM(AI19,AI23,AI24,AI25)</f>
        <v>3</v>
      </c>
      <c r="AO18" s="191">
        <f>SUM(AJ19,AJ23,AJ24,AJ25)</f>
        <v>180</v>
      </c>
    </row>
    <row r="19" spans="1:41" s="43" customFormat="1" ht="12.75">
      <c r="A19" s="30" t="s">
        <v>70</v>
      </c>
      <c r="B19" s="48" t="s">
        <v>71</v>
      </c>
      <c r="C19" s="116" t="str">
        <f aca="true" t="shared" si="5" ref="C19:C27">"Es2-"&amp;$AL$3&amp;"-"&amp;A19&amp;"-"&amp;IF(COUNTA(F19)&lt;&gt;0,$F$7,IF(COUNTA(O19)&lt;&gt;0,$O$7,IF(COUNTA(X19)&lt;&gt;0,$X$7,"")))</f>
        <v>Es2-AME-21a-III</v>
      </c>
      <c r="D19" s="108" t="s">
        <v>295</v>
      </c>
      <c r="E19" s="96" t="s">
        <v>32</v>
      </c>
      <c r="F19" s="80"/>
      <c r="G19" s="331"/>
      <c r="H19" s="82"/>
      <c r="I19" s="83"/>
      <c r="J19" s="84"/>
      <c r="K19" s="85"/>
      <c r="L19" s="85"/>
      <c r="M19" s="85"/>
      <c r="N19" s="86"/>
      <c r="O19" s="80"/>
      <c r="P19" s="331"/>
      <c r="Q19" s="82"/>
      <c r="R19" s="83"/>
      <c r="S19" s="84"/>
      <c r="T19" s="85"/>
      <c r="U19" s="85"/>
      <c r="V19" s="85"/>
      <c r="W19" s="86"/>
      <c r="X19" s="80">
        <v>2</v>
      </c>
      <c r="Y19" s="331">
        <v>2</v>
      </c>
      <c r="Z19" s="82">
        <v>1</v>
      </c>
      <c r="AA19" s="83"/>
      <c r="AB19" s="84">
        <v>1</v>
      </c>
      <c r="AC19" s="85"/>
      <c r="AD19" s="85">
        <v>1</v>
      </c>
      <c r="AE19" s="85"/>
      <c r="AF19" s="86">
        <v>1</v>
      </c>
      <c r="AG19" s="101">
        <f aca="true" t="shared" si="6" ref="AG19:AG27">SUM(F19,O19,X19)</f>
        <v>2</v>
      </c>
      <c r="AH19" s="26">
        <f aca="true" t="shared" si="7" ref="AH19:AH27">SUM(G19,P19,Y19)</f>
        <v>2</v>
      </c>
      <c r="AI19" s="49">
        <f aca="true" t="shared" si="8" ref="AI19:AI27">SUM(H19,Q19,Z19)</f>
        <v>1</v>
      </c>
      <c r="AJ19" s="54">
        <f aca="true" t="shared" si="9" ref="AJ19:AJ27">SUM(J19:N19,S19:W19,AB19:AF19)*15</f>
        <v>45</v>
      </c>
      <c r="AO19" s="43">
        <f>SUM(AJ9,AO18)</f>
        <v>570</v>
      </c>
    </row>
    <row r="20" spans="1:36" s="43" customFormat="1" ht="12.75">
      <c r="A20" s="30" t="s">
        <v>72</v>
      </c>
      <c r="B20" s="48" t="s">
        <v>73</v>
      </c>
      <c r="C20" s="116" t="str">
        <f t="shared" si="5"/>
        <v>Es2-AME-22a-III</v>
      </c>
      <c r="D20" s="108" t="s">
        <v>298</v>
      </c>
      <c r="E20" s="96" t="s">
        <v>32</v>
      </c>
      <c r="F20" s="80"/>
      <c r="G20" s="81"/>
      <c r="H20" s="82"/>
      <c r="I20" s="83"/>
      <c r="J20" s="84"/>
      <c r="K20" s="85"/>
      <c r="L20" s="85"/>
      <c r="M20" s="85"/>
      <c r="N20" s="86"/>
      <c r="O20" s="80"/>
      <c r="P20" s="81"/>
      <c r="Q20" s="82"/>
      <c r="R20" s="83"/>
      <c r="S20" s="84"/>
      <c r="T20" s="85"/>
      <c r="U20" s="85"/>
      <c r="V20" s="85"/>
      <c r="W20" s="86"/>
      <c r="X20" s="80">
        <v>2</v>
      </c>
      <c r="Y20" s="81">
        <v>2</v>
      </c>
      <c r="Z20" s="82">
        <v>0</v>
      </c>
      <c r="AA20" s="83"/>
      <c r="AB20" s="84">
        <v>1</v>
      </c>
      <c r="AC20" s="85"/>
      <c r="AD20" s="85"/>
      <c r="AE20" s="85"/>
      <c r="AF20" s="86">
        <v>2</v>
      </c>
      <c r="AG20" s="101">
        <f t="shared" si="6"/>
        <v>2</v>
      </c>
      <c r="AH20" s="26">
        <f t="shared" si="7"/>
        <v>2</v>
      </c>
      <c r="AI20" s="49">
        <f t="shared" si="8"/>
        <v>0</v>
      </c>
      <c r="AJ20" s="50">
        <f t="shared" si="9"/>
        <v>45</v>
      </c>
    </row>
    <row r="21" spans="1:36" s="43" customFormat="1" ht="12.75">
      <c r="A21" s="30" t="s">
        <v>74</v>
      </c>
      <c r="B21" s="48" t="s">
        <v>75</v>
      </c>
      <c r="C21" s="116" t="str">
        <f t="shared" si="5"/>
        <v>Es2-AME-23a-III</v>
      </c>
      <c r="D21" s="108" t="s">
        <v>302</v>
      </c>
      <c r="E21" s="96" t="s">
        <v>32</v>
      </c>
      <c r="F21" s="80"/>
      <c r="G21" s="81"/>
      <c r="H21" s="82"/>
      <c r="I21" s="83"/>
      <c r="J21" s="84"/>
      <c r="K21" s="85"/>
      <c r="L21" s="85"/>
      <c r="M21" s="85"/>
      <c r="N21" s="86"/>
      <c r="O21" s="80"/>
      <c r="P21" s="81"/>
      <c r="Q21" s="82"/>
      <c r="R21" s="83"/>
      <c r="S21" s="84"/>
      <c r="T21" s="85"/>
      <c r="U21" s="85"/>
      <c r="V21" s="85"/>
      <c r="W21" s="86"/>
      <c r="X21" s="80">
        <v>2</v>
      </c>
      <c r="Y21" s="81">
        <v>2</v>
      </c>
      <c r="Z21" s="82">
        <v>1</v>
      </c>
      <c r="AA21" s="83"/>
      <c r="AB21" s="84">
        <v>1</v>
      </c>
      <c r="AC21" s="85"/>
      <c r="AD21" s="85">
        <v>1</v>
      </c>
      <c r="AE21" s="85">
        <v>1</v>
      </c>
      <c r="AF21" s="86"/>
      <c r="AG21" s="101">
        <f t="shared" si="6"/>
        <v>2</v>
      </c>
      <c r="AH21" s="26">
        <f t="shared" si="7"/>
        <v>2</v>
      </c>
      <c r="AI21" s="49">
        <f t="shared" si="8"/>
        <v>1</v>
      </c>
      <c r="AJ21" s="50">
        <f t="shared" si="9"/>
        <v>45</v>
      </c>
    </row>
    <row r="22" spans="1:36" s="43" customFormat="1" ht="12.75">
      <c r="A22" s="30" t="s">
        <v>76</v>
      </c>
      <c r="B22" s="48" t="s">
        <v>79</v>
      </c>
      <c r="C22" s="116" t="str">
        <f t="shared" si="5"/>
        <v>Es2-AME-24a-III</v>
      </c>
      <c r="D22" s="108" t="s">
        <v>299</v>
      </c>
      <c r="E22" s="96" t="s">
        <v>32</v>
      </c>
      <c r="F22" s="80"/>
      <c r="G22" s="81"/>
      <c r="H22" s="82"/>
      <c r="I22" s="83"/>
      <c r="J22" s="84"/>
      <c r="K22" s="85"/>
      <c r="L22" s="85"/>
      <c r="M22" s="85"/>
      <c r="N22" s="86"/>
      <c r="O22" s="80"/>
      <c r="P22" s="81"/>
      <c r="Q22" s="82"/>
      <c r="R22" s="83"/>
      <c r="S22" s="84"/>
      <c r="T22" s="85"/>
      <c r="U22" s="85"/>
      <c r="V22" s="85"/>
      <c r="W22" s="86"/>
      <c r="X22" s="80">
        <v>2</v>
      </c>
      <c r="Y22" s="81">
        <v>2</v>
      </c>
      <c r="Z22" s="82">
        <v>1</v>
      </c>
      <c r="AA22" s="83"/>
      <c r="AB22" s="84">
        <v>2</v>
      </c>
      <c r="AC22" s="85"/>
      <c r="AD22" s="85">
        <v>1</v>
      </c>
      <c r="AE22" s="85"/>
      <c r="AF22" s="86"/>
      <c r="AG22" s="101">
        <f t="shared" si="6"/>
        <v>2</v>
      </c>
      <c r="AH22" s="26">
        <f t="shared" si="7"/>
        <v>2</v>
      </c>
      <c r="AI22" s="49">
        <f t="shared" si="8"/>
        <v>1</v>
      </c>
      <c r="AJ22" s="50">
        <f t="shared" si="9"/>
        <v>45</v>
      </c>
    </row>
    <row r="23" spans="1:36" s="43" customFormat="1" ht="12.75">
      <c r="A23" s="30" t="s">
        <v>78</v>
      </c>
      <c r="B23" s="48" t="s">
        <v>85</v>
      </c>
      <c r="C23" s="116" t="str">
        <f t="shared" si="5"/>
        <v>Es2-AME-25a-III</v>
      </c>
      <c r="D23" s="108" t="s">
        <v>301</v>
      </c>
      <c r="E23" s="96" t="s">
        <v>32</v>
      </c>
      <c r="F23" s="80"/>
      <c r="G23" s="81"/>
      <c r="H23" s="82"/>
      <c r="I23" s="83"/>
      <c r="J23" s="84"/>
      <c r="K23" s="85"/>
      <c r="L23" s="85"/>
      <c r="M23" s="85"/>
      <c r="N23" s="86"/>
      <c r="O23" s="80"/>
      <c r="P23" s="81"/>
      <c r="Q23" s="82"/>
      <c r="R23" s="83"/>
      <c r="S23" s="84"/>
      <c r="T23" s="85"/>
      <c r="U23" s="85"/>
      <c r="V23" s="85"/>
      <c r="W23" s="86"/>
      <c r="X23" s="80">
        <v>2</v>
      </c>
      <c r="Y23" s="81">
        <v>2</v>
      </c>
      <c r="Z23" s="82">
        <v>1</v>
      </c>
      <c r="AA23" s="83"/>
      <c r="AB23" s="84">
        <v>1</v>
      </c>
      <c r="AC23" s="85"/>
      <c r="AD23" s="85"/>
      <c r="AE23" s="85">
        <v>2</v>
      </c>
      <c r="AF23" s="86"/>
      <c r="AG23" s="101">
        <f t="shared" si="6"/>
        <v>2</v>
      </c>
      <c r="AH23" s="26">
        <f t="shared" si="7"/>
        <v>2</v>
      </c>
      <c r="AI23" s="49">
        <f t="shared" si="8"/>
        <v>1</v>
      </c>
      <c r="AJ23" s="50">
        <f t="shared" si="9"/>
        <v>45</v>
      </c>
    </row>
    <row r="24" spans="1:36" s="43" customFormat="1" ht="12.75">
      <c r="A24" s="30" t="s">
        <v>80</v>
      </c>
      <c r="B24" s="48" t="s">
        <v>86</v>
      </c>
      <c r="C24" s="116" t="str">
        <f t="shared" si="5"/>
        <v>Es2-AME-26a-III</v>
      </c>
      <c r="D24" s="108" t="s">
        <v>304</v>
      </c>
      <c r="E24" s="96" t="s">
        <v>32</v>
      </c>
      <c r="F24" s="80"/>
      <c r="G24" s="81"/>
      <c r="H24" s="82"/>
      <c r="I24" s="83"/>
      <c r="J24" s="84"/>
      <c r="K24" s="85"/>
      <c r="L24" s="85"/>
      <c r="M24" s="85"/>
      <c r="N24" s="86"/>
      <c r="O24" s="80"/>
      <c r="P24" s="81"/>
      <c r="Q24" s="82"/>
      <c r="R24" s="83"/>
      <c r="S24" s="84"/>
      <c r="T24" s="85"/>
      <c r="U24" s="85"/>
      <c r="V24" s="85"/>
      <c r="W24" s="86"/>
      <c r="X24" s="80">
        <v>2</v>
      </c>
      <c r="Y24" s="81">
        <v>2</v>
      </c>
      <c r="Z24" s="82">
        <v>0</v>
      </c>
      <c r="AA24" s="83"/>
      <c r="AB24" s="84">
        <v>1</v>
      </c>
      <c r="AC24" s="85"/>
      <c r="AD24" s="85"/>
      <c r="AE24" s="85"/>
      <c r="AF24" s="86">
        <v>2</v>
      </c>
      <c r="AG24" s="101">
        <f t="shared" si="6"/>
        <v>2</v>
      </c>
      <c r="AH24" s="26">
        <f t="shared" si="7"/>
        <v>2</v>
      </c>
      <c r="AI24" s="49">
        <f t="shared" si="8"/>
        <v>0</v>
      </c>
      <c r="AJ24" s="50">
        <f t="shared" si="9"/>
        <v>45</v>
      </c>
    </row>
    <row r="25" spans="1:36" s="43" customFormat="1" ht="12.75">
      <c r="A25" s="30" t="s">
        <v>81</v>
      </c>
      <c r="B25" s="48" t="s">
        <v>238</v>
      </c>
      <c r="C25" s="116" t="str">
        <f t="shared" si="5"/>
        <v>Es2-AME-27a-III</v>
      </c>
      <c r="D25" s="108" t="s">
        <v>305</v>
      </c>
      <c r="E25" s="96" t="s">
        <v>32</v>
      </c>
      <c r="F25" s="80"/>
      <c r="G25" s="81"/>
      <c r="H25" s="82"/>
      <c r="I25" s="83"/>
      <c r="J25" s="84"/>
      <c r="K25" s="85"/>
      <c r="L25" s="85"/>
      <c r="M25" s="85"/>
      <c r="N25" s="86"/>
      <c r="O25" s="80"/>
      <c r="P25" s="81"/>
      <c r="Q25" s="82"/>
      <c r="R25" s="83"/>
      <c r="S25" s="84"/>
      <c r="T25" s="85"/>
      <c r="U25" s="85"/>
      <c r="V25" s="85"/>
      <c r="W25" s="86"/>
      <c r="X25" s="80">
        <v>2</v>
      </c>
      <c r="Y25" s="81">
        <v>2</v>
      </c>
      <c r="Z25" s="82">
        <v>1</v>
      </c>
      <c r="AA25" s="83"/>
      <c r="AB25" s="84">
        <v>1</v>
      </c>
      <c r="AC25" s="85"/>
      <c r="AD25" s="85">
        <v>2</v>
      </c>
      <c r="AE25" s="85"/>
      <c r="AF25" s="86"/>
      <c r="AG25" s="101">
        <f t="shared" si="6"/>
        <v>2</v>
      </c>
      <c r="AH25" s="26">
        <f t="shared" si="7"/>
        <v>2</v>
      </c>
      <c r="AI25" s="49">
        <f t="shared" si="8"/>
        <v>1</v>
      </c>
      <c r="AJ25" s="50">
        <f t="shared" si="9"/>
        <v>45</v>
      </c>
    </row>
    <row r="26" spans="1:36" s="43" customFormat="1" ht="12.75">
      <c r="A26" s="30" t="s">
        <v>83</v>
      </c>
      <c r="B26" s="48" t="s">
        <v>239</v>
      </c>
      <c r="C26" s="116" t="str">
        <f t="shared" si="5"/>
        <v>Es2-AME-28a-III</v>
      </c>
      <c r="D26" s="108" t="s">
        <v>301</v>
      </c>
      <c r="E26" s="96" t="s">
        <v>32</v>
      </c>
      <c r="F26" s="80"/>
      <c r="G26" s="81"/>
      <c r="H26" s="82"/>
      <c r="I26" s="83"/>
      <c r="J26" s="84"/>
      <c r="K26" s="85"/>
      <c r="L26" s="85"/>
      <c r="M26" s="85"/>
      <c r="N26" s="86"/>
      <c r="O26" s="80"/>
      <c r="P26" s="81"/>
      <c r="Q26" s="82"/>
      <c r="R26" s="83"/>
      <c r="S26" s="84"/>
      <c r="T26" s="85"/>
      <c r="U26" s="85"/>
      <c r="V26" s="85"/>
      <c r="W26" s="86"/>
      <c r="X26" s="80">
        <v>2</v>
      </c>
      <c r="Y26" s="81">
        <v>2</v>
      </c>
      <c r="Z26" s="82">
        <v>0</v>
      </c>
      <c r="AA26" s="83"/>
      <c r="AB26" s="84">
        <v>1</v>
      </c>
      <c r="AC26" s="85"/>
      <c r="AD26" s="85"/>
      <c r="AE26" s="85"/>
      <c r="AF26" s="86">
        <v>2</v>
      </c>
      <c r="AG26" s="101">
        <f t="shared" si="6"/>
        <v>2</v>
      </c>
      <c r="AH26" s="26">
        <f t="shared" si="7"/>
        <v>2</v>
      </c>
      <c r="AI26" s="49">
        <f t="shared" si="8"/>
        <v>0</v>
      </c>
      <c r="AJ26" s="50">
        <f t="shared" si="9"/>
        <v>45</v>
      </c>
    </row>
    <row r="27" spans="1:41" s="43" customFormat="1" ht="13.5" thickBot="1">
      <c r="A27" s="326" t="s">
        <v>84</v>
      </c>
      <c r="B27" s="356" t="s">
        <v>87</v>
      </c>
      <c r="C27" s="357" t="str">
        <f t="shared" si="5"/>
        <v>Es2-AME-29a-III</v>
      </c>
      <c r="D27" s="345" t="s">
        <v>306</v>
      </c>
      <c r="E27" s="346" t="s">
        <v>32</v>
      </c>
      <c r="F27" s="347"/>
      <c r="G27" s="348"/>
      <c r="H27" s="349"/>
      <c r="I27" s="350"/>
      <c r="J27" s="351"/>
      <c r="K27" s="352"/>
      <c r="L27" s="352"/>
      <c r="M27" s="352"/>
      <c r="N27" s="353"/>
      <c r="O27" s="347"/>
      <c r="P27" s="348"/>
      <c r="Q27" s="349"/>
      <c r="R27" s="350"/>
      <c r="S27" s="351"/>
      <c r="T27" s="352"/>
      <c r="U27" s="352"/>
      <c r="V27" s="352"/>
      <c r="W27" s="353"/>
      <c r="X27" s="347">
        <v>2</v>
      </c>
      <c r="Y27" s="348">
        <v>2</v>
      </c>
      <c r="Z27" s="349">
        <v>0</v>
      </c>
      <c r="AA27" s="350"/>
      <c r="AB27" s="354">
        <v>1</v>
      </c>
      <c r="AC27" s="352"/>
      <c r="AD27" s="352"/>
      <c r="AE27" s="352"/>
      <c r="AF27" s="355">
        <v>2</v>
      </c>
      <c r="AG27" s="344">
        <f t="shared" si="6"/>
        <v>2</v>
      </c>
      <c r="AH27" s="318">
        <f t="shared" si="7"/>
        <v>2</v>
      </c>
      <c r="AI27" s="51">
        <f t="shared" si="8"/>
        <v>0</v>
      </c>
      <c r="AJ27" s="52">
        <f t="shared" si="9"/>
        <v>45</v>
      </c>
      <c r="AL27" s="538" t="s">
        <v>349</v>
      </c>
      <c r="AM27" s="538"/>
      <c r="AN27" s="538"/>
      <c r="AO27" s="538"/>
    </row>
    <row r="28" spans="1:41" s="44" customFormat="1" ht="19.5" customHeight="1" thickBot="1">
      <c r="A28" s="549" t="s">
        <v>42</v>
      </c>
      <c r="B28" s="550"/>
      <c r="C28" s="551"/>
      <c r="D28" s="358"/>
      <c r="E28" s="359"/>
      <c r="F28" s="360">
        <f>SUM(F10:F17,F19:F27)</f>
        <v>0</v>
      </c>
      <c r="G28" s="361">
        <f>SUM(G10:G17,G19:G27)</f>
        <v>0</v>
      </c>
      <c r="H28" s="361">
        <f>SUM(H10:H17,H19:H27)</f>
        <v>0</v>
      </c>
      <c r="I28" s="362"/>
      <c r="J28" s="363">
        <f aca="true" t="shared" si="10" ref="J28:Q28">SUM(J10:J17,J19:J27)</f>
        <v>0</v>
      </c>
      <c r="K28" s="363">
        <f t="shared" si="10"/>
        <v>0</v>
      </c>
      <c r="L28" s="363">
        <f t="shared" si="10"/>
        <v>0</v>
      </c>
      <c r="M28" s="363">
        <f t="shared" si="10"/>
        <v>0</v>
      </c>
      <c r="N28" s="364">
        <f t="shared" si="10"/>
        <v>0</v>
      </c>
      <c r="O28" s="360">
        <f t="shared" si="10"/>
        <v>28</v>
      </c>
      <c r="P28" s="361">
        <f t="shared" si="10"/>
        <v>15</v>
      </c>
      <c r="Q28" s="361">
        <f t="shared" si="10"/>
        <v>12</v>
      </c>
      <c r="R28" s="362"/>
      <c r="S28" s="363">
        <f aca="true" t="shared" si="11" ref="S28:Z28">SUM(S10:S17,S19:S27)</f>
        <v>12</v>
      </c>
      <c r="T28" s="363">
        <f t="shared" si="11"/>
        <v>0</v>
      </c>
      <c r="U28" s="363">
        <f t="shared" si="11"/>
        <v>5</v>
      </c>
      <c r="V28" s="363">
        <f t="shared" si="11"/>
        <v>4</v>
      </c>
      <c r="W28" s="364">
        <f t="shared" si="11"/>
        <v>5</v>
      </c>
      <c r="X28" s="360">
        <f t="shared" si="11"/>
        <v>18</v>
      </c>
      <c r="Y28" s="361">
        <f t="shared" si="11"/>
        <v>18</v>
      </c>
      <c r="Z28" s="361">
        <f t="shared" si="11"/>
        <v>5</v>
      </c>
      <c r="AA28" s="362"/>
      <c r="AB28" s="363">
        <f>SUM(AB10:AB17,AB19:AB27)</f>
        <v>10</v>
      </c>
      <c r="AC28" s="363">
        <f>SUM(AC10:AC17,AC19:AC27)</f>
        <v>0</v>
      </c>
      <c r="AD28" s="363">
        <f>SUM(AD10:AD17,AD19:AD27)</f>
        <v>5</v>
      </c>
      <c r="AE28" s="363">
        <f>SUM(AE10:AE17,AE19:AE27)</f>
        <v>3</v>
      </c>
      <c r="AF28" s="364">
        <f>SUM(AF10:AF17,AF19:AF27)</f>
        <v>9</v>
      </c>
      <c r="AG28" s="523" t="s">
        <v>23</v>
      </c>
      <c r="AH28" s="524"/>
      <c r="AI28" s="524"/>
      <c r="AJ28" s="525"/>
      <c r="AL28" s="189" t="str">
        <f>AL17</f>
        <v>ECTS</v>
      </c>
      <c r="AM28" s="190" t="str">
        <f>AM17</f>
        <v>ECTS(n)</v>
      </c>
      <c r="AN28" s="190" t="str">
        <f>AN17</f>
        <v>ECTS(p)</v>
      </c>
      <c r="AO28" s="189" t="str">
        <f>AO17</f>
        <v>godz.</v>
      </c>
    </row>
    <row r="29" spans="1:41" s="45" customFormat="1" ht="19.5" customHeight="1" thickBot="1">
      <c r="A29" s="543" t="s">
        <v>43</v>
      </c>
      <c r="B29" s="544"/>
      <c r="C29" s="545"/>
      <c r="D29" s="279"/>
      <c r="E29" s="280"/>
      <c r="F29" s="539" t="s">
        <v>23</v>
      </c>
      <c r="G29" s="540"/>
      <c r="H29" s="540"/>
      <c r="I29" s="541">
        <f>SUM(J28:N28)</f>
        <v>0</v>
      </c>
      <c r="J29" s="501"/>
      <c r="K29" s="501"/>
      <c r="L29" s="501"/>
      <c r="M29" s="501"/>
      <c r="N29" s="502"/>
      <c r="O29" s="539" t="s">
        <v>23</v>
      </c>
      <c r="P29" s="540"/>
      <c r="Q29" s="540"/>
      <c r="R29" s="541">
        <f>SUM(S28:W28)</f>
        <v>26</v>
      </c>
      <c r="S29" s="501"/>
      <c r="T29" s="501"/>
      <c r="U29" s="501"/>
      <c r="V29" s="501"/>
      <c r="W29" s="502"/>
      <c r="X29" s="539" t="s">
        <v>23</v>
      </c>
      <c r="Y29" s="540"/>
      <c r="Z29" s="542"/>
      <c r="AA29" s="541">
        <f>SUM(AB28:AF28)</f>
        <v>27</v>
      </c>
      <c r="AB29" s="501"/>
      <c r="AC29" s="501"/>
      <c r="AD29" s="501"/>
      <c r="AE29" s="501"/>
      <c r="AF29" s="502"/>
      <c r="AG29" s="232">
        <f>SUM(AG9,AG18)</f>
        <v>46</v>
      </c>
      <c r="AH29" s="232">
        <f>SUM(AH9,AH18)</f>
        <v>33</v>
      </c>
      <c r="AI29" s="232">
        <f>SUM(AI9,AI18)</f>
        <v>17</v>
      </c>
      <c r="AJ29" s="365">
        <f>SUM(I29,R29,AA29)*15</f>
        <v>795</v>
      </c>
      <c r="AL29" s="180">
        <f>SUM(AG9,AL18)</f>
        <v>36</v>
      </c>
      <c r="AM29" s="180">
        <f>SUM(AH9,AM18)</f>
        <v>23</v>
      </c>
      <c r="AN29" s="180">
        <f>SUM(AI9,AN18)</f>
        <v>15</v>
      </c>
      <c r="AO29" s="180">
        <f>SUM(AJ9,AO18)</f>
        <v>570</v>
      </c>
    </row>
    <row r="30" spans="1:36" s="42" customFormat="1" ht="19.5" customHeight="1" thickBot="1">
      <c r="A30" s="530" t="s">
        <v>44</v>
      </c>
      <c r="B30" s="531"/>
      <c r="C30" s="532"/>
      <c r="D30" s="366"/>
      <c r="E30" s="367"/>
      <c r="F30" s="523">
        <f>COUNTA(I10:I17,I19:I27)</f>
        <v>0</v>
      </c>
      <c r="G30" s="524"/>
      <c r="H30" s="524"/>
      <c r="I30" s="524"/>
      <c r="J30" s="524"/>
      <c r="K30" s="524"/>
      <c r="L30" s="524"/>
      <c r="M30" s="524"/>
      <c r="N30" s="525"/>
      <c r="O30" s="523">
        <f>COUNTA(R10:R17,R19:R27)</f>
        <v>3</v>
      </c>
      <c r="P30" s="524"/>
      <c r="Q30" s="524"/>
      <c r="R30" s="524"/>
      <c r="S30" s="524"/>
      <c r="T30" s="524"/>
      <c r="U30" s="524"/>
      <c r="V30" s="524"/>
      <c r="W30" s="525"/>
      <c r="X30" s="523">
        <f>COUNTA(AA10:AA17,AA19:AA27)</f>
        <v>0</v>
      </c>
      <c r="Y30" s="524"/>
      <c r="Z30" s="524"/>
      <c r="AA30" s="524"/>
      <c r="AB30" s="524"/>
      <c r="AC30" s="524"/>
      <c r="AD30" s="524"/>
      <c r="AE30" s="524"/>
      <c r="AF30" s="525"/>
      <c r="AG30" s="523">
        <f>SUM(F30:AF30)</f>
        <v>3</v>
      </c>
      <c r="AH30" s="524"/>
      <c r="AI30" s="524"/>
      <c r="AJ30" s="525"/>
    </row>
    <row r="31" spans="1:35" ht="12.75">
      <c r="A31" s="13"/>
      <c r="B31" s="13"/>
      <c r="C31" s="13"/>
      <c r="D31" s="13"/>
      <c r="E31" s="13"/>
      <c r="F31" s="14"/>
      <c r="G31" s="14"/>
      <c r="H31" s="14"/>
      <c r="I31" s="75"/>
      <c r="J31" s="31"/>
      <c r="K31" s="32"/>
      <c r="L31" s="15"/>
      <c r="M31" s="15"/>
      <c r="N31" s="15"/>
      <c r="O31" s="14"/>
      <c r="P31" s="14"/>
      <c r="Q31" s="14"/>
      <c r="R31" s="75"/>
      <c r="S31" s="31"/>
      <c r="T31" s="32"/>
      <c r="U31" s="15"/>
      <c r="V31" s="15"/>
      <c r="W31" s="15"/>
      <c r="X31" s="14"/>
      <c r="Y31" s="14"/>
      <c r="Z31" s="14"/>
      <c r="AA31" s="75"/>
      <c r="AB31" s="31"/>
      <c r="AC31" s="32"/>
      <c r="AD31" s="15"/>
      <c r="AE31" s="15"/>
      <c r="AF31" s="15"/>
      <c r="AG31" s="16"/>
      <c r="AH31" s="16"/>
      <c r="AI31" s="16"/>
    </row>
    <row r="32" spans="1:36" ht="12.75">
      <c r="A32" s="41"/>
      <c r="B32" s="34" t="s">
        <v>40</v>
      </c>
      <c r="D32" s="13"/>
      <c r="E32" s="13"/>
      <c r="F32" s="13"/>
      <c r="G32" s="13"/>
      <c r="H32" s="13"/>
      <c r="K32" s="13"/>
      <c r="L32" s="13"/>
      <c r="M32" s="13"/>
      <c r="N32" s="13"/>
      <c r="O32" s="13"/>
      <c r="P32" s="13"/>
      <c r="Q32" s="13"/>
      <c r="R32" s="77"/>
      <c r="S32" s="13"/>
      <c r="T32" s="13"/>
      <c r="U32" s="13"/>
      <c r="V32" s="13"/>
      <c r="W32" s="13"/>
      <c r="X32" s="13"/>
      <c r="Y32" s="13"/>
      <c r="Z32" s="13"/>
      <c r="AA32" s="77"/>
      <c r="AB32" s="20"/>
      <c r="AC32" s="13"/>
      <c r="AD32" s="13"/>
      <c r="AE32" s="13"/>
      <c r="AF32" s="13"/>
      <c r="AI32" s="13"/>
      <c r="AJ32" s="13"/>
    </row>
    <row r="33" spans="1:36" ht="12.75">
      <c r="A33" s="76"/>
      <c r="B33" s="104" t="s">
        <v>41</v>
      </c>
      <c r="C33" s="13"/>
      <c r="D33" s="13"/>
      <c r="E33" s="13"/>
      <c r="F33" s="13"/>
      <c r="G33" s="13"/>
      <c r="H33" s="13"/>
      <c r="K33" s="20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13"/>
      <c r="AC33" s="13"/>
      <c r="AD33" s="13"/>
      <c r="AE33" s="13"/>
      <c r="AF33" s="13"/>
      <c r="AG33" s="13"/>
      <c r="AH33" s="13"/>
      <c r="AI33" s="13"/>
      <c r="AJ33" s="18"/>
    </row>
    <row r="34" spans="1:36" ht="12.75">
      <c r="A34" s="13"/>
      <c r="B34" s="20"/>
      <c r="C34" s="13"/>
      <c r="D34" s="13"/>
      <c r="E34" s="13"/>
      <c r="F34" s="13"/>
      <c r="G34" s="13"/>
      <c r="H34" s="13"/>
      <c r="I34" s="77"/>
      <c r="J34" s="20"/>
      <c r="K34" s="20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ht="12.75">
      <c r="A35" s="13"/>
      <c r="B35" s="13"/>
      <c r="C35" s="13"/>
      <c r="D35" s="13"/>
      <c r="E35" s="13"/>
      <c r="F35" s="13"/>
      <c r="G35" s="13"/>
      <c r="H35" s="13"/>
      <c r="I35" s="77"/>
      <c r="J35" s="13"/>
      <c r="K35" s="13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2.75">
      <c r="A36" s="13"/>
      <c r="B36" s="13"/>
      <c r="C36" s="13"/>
      <c r="D36" s="13"/>
      <c r="E36" s="13"/>
      <c r="F36" s="13"/>
      <c r="G36" s="13"/>
      <c r="H36" s="13"/>
      <c r="I36" s="77"/>
      <c r="J36" s="13"/>
      <c r="K36" s="13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13"/>
    </row>
  </sheetData>
  <sheetProtection/>
  <mergeCells count="30">
    <mergeCell ref="AG6:AJ6"/>
    <mergeCell ref="AG7:AJ7"/>
    <mergeCell ref="X7:AF7"/>
    <mergeCell ref="F6:AF6"/>
    <mergeCell ref="F7:N7"/>
    <mergeCell ref="B2:AJ2"/>
    <mergeCell ref="B3:AJ3"/>
    <mergeCell ref="B4:AJ4"/>
    <mergeCell ref="AB18:AF18"/>
    <mergeCell ref="O7:W7"/>
    <mergeCell ref="AB9:AF9"/>
    <mergeCell ref="A28:C28"/>
    <mergeCell ref="S9:W9"/>
    <mergeCell ref="S18:W18"/>
    <mergeCell ref="A29:C29"/>
    <mergeCell ref="A30:C30"/>
    <mergeCell ref="F29:H29"/>
    <mergeCell ref="J9:N9"/>
    <mergeCell ref="J18:N18"/>
    <mergeCell ref="F30:N30"/>
    <mergeCell ref="I29:N29"/>
    <mergeCell ref="AL27:AO27"/>
    <mergeCell ref="O30:W30"/>
    <mergeCell ref="O29:Q29"/>
    <mergeCell ref="R29:W29"/>
    <mergeCell ref="AG30:AJ30"/>
    <mergeCell ref="AG28:AJ28"/>
    <mergeCell ref="X29:Z29"/>
    <mergeCell ref="AA29:AF29"/>
    <mergeCell ref="X30:AF30"/>
  </mergeCells>
  <printOptions horizontalCentered="1" verticalCentered="1"/>
  <pageMargins left="0.3937007874015748" right="0.3937007874015748" top="0.7874015748031497" bottom="0.3937007874015748" header="0.5905511811023623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2:AO54"/>
  <sheetViews>
    <sheetView view="pageBreakPreview" zoomScaleSheetLayoutView="100" zoomScalePageLayoutView="0" workbookViewId="0" topLeftCell="A1">
      <selection activeCell="B4" sqref="B4:AJ4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5.2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2.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2.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2.625" style="0" customWidth="1"/>
    <col min="33" max="33" width="4.875" style="0" customWidth="1"/>
    <col min="34" max="35" width="4.875" style="0" hidden="1" customWidth="1" outlineLevel="1"/>
    <col min="36" max="36" width="6.75390625" style="0" bestFit="1" customWidth="1" collapsed="1"/>
    <col min="38" max="41" width="5.75390625" style="0" customWidth="1"/>
  </cols>
  <sheetData>
    <row r="1" ht="6" customHeight="1"/>
    <row r="2" spans="2:36" s="43" customFormat="1" ht="19.5" customHeight="1">
      <c r="B2" s="552" t="str">
        <f>plan!B2:N2</f>
        <v> Kierunek Elektrotechnika. Studia stacjonarne II stopnia.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</row>
    <row r="3" spans="1:38" ht="19.5" customHeight="1">
      <c r="A3" s="19"/>
      <c r="B3" s="553" t="s">
        <v>142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L3" t="s">
        <v>269</v>
      </c>
    </row>
    <row r="4" spans="1:36" ht="19.5" customHeight="1">
      <c r="A4" s="19"/>
      <c r="B4" s="554" t="str">
        <f>plan!B3:N3</f>
        <v>Obowiązuje od roku akad. 2018/2019 zatwierdzony Uchwałą Rady Wydziału w dniu 25.09.2018 r. 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</row>
    <row r="5" spans="9:27" s="2" customFormat="1" ht="13.5" thickBot="1">
      <c r="I5" s="70"/>
      <c r="R5" s="70"/>
      <c r="AA5" s="70"/>
    </row>
    <row r="6" spans="1:36" ht="13.5" thickBot="1">
      <c r="A6" s="8"/>
      <c r="B6" s="23"/>
      <c r="C6" s="111"/>
      <c r="D6" s="105"/>
      <c r="E6" s="22"/>
      <c r="F6" s="503" t="s">
        <v>13</v>
      </c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5" t="s">
        <v>14</v>
      </c>
      <c r="AH6" s="506"/>
      <c r="AI6" s="506"/>
      <c r="AJ6" s="507"/>
    </row>
    <row r="7" spans="1:36" ht="12.75">
      <c r="A7" s="9" t="s">
        <v>1</v>
      </c>
      <c r="B7" s="24" t="s">
        <v>16</v>
      </c>
      <c r="C7" s="112" t="s">
        <v>37</v>
      </c>
      <c r="D7" s="106" t="s">
        <v>38</v>
      </c>
      <c r="E7" s="25" t="s">
        <v>28</v>
      </c>
      <c r="F7" s="511" t="s">
        <v>7</v>
      </c>
      <c r="G7" s="512"/>
      <c r="H7" s="512"/>
      <c r="I7" s="512"/>
      <c r="J7" s="512"/>
      <c r="K7" s="512"/>
      <c r="L7" s="512"/>
      <c r="M7" s="512"/>
      <c r="N7" s="513"/>
      <c r="O7" s="511" t="s">
        <v>8</v>
      </c>
      <c r="P7" s="512"/>
      <c r="Q7" s="512"/>
      <c r="R7" s="512"/>
      <c r="S7" s="512"/>
      <c r="T7" s="512"/>
      <c r="U7" s="512"/>
      <c r="V7" s="512"/>
      <c r="W7" s="513"/>
      <c r="X7" s="511" t="s">
        <v>9</v>
      </c>
      <c r="Y7" s="512"/>
      <c r="Z7" s="512"/>
      <c r="AA7" s="512"/>
      <c r="AB7" s="512"/>
      <c r="AC7" s="512"/>
      <c r="AD7" s="512"/>
      <c r="AE7" s="512"/>
      <c r="AF7" s="513"/>
      <c r="AG7" s="508" t="s">
        <v>15</v>
      </c>
      <c r="AH7" s="509"/>
      <c r="AI7" s="509"/>
      <c r="AJ7" s="510"/>
    </row>
    <row r="8" spans="1:36" ht="13.5" thickBot="1">
      <c r="A8" s="9"/>
      <c r="B8" s="306"/>
      <c r="C8" s="307"/>
      <c r="D8" s="308"/>
      <c r="E8" s="307"/>
      <c r="F8" s="309" t="s">
        <v>17</v>
      </c>
      <c r="G8" s="303" t="s">
        <v>35</v>
      </c>
      <c r="H8" s="304" t="s">
        <v>34</v>
      </c>
      <c r="I8" s="305" t="s">
        <v>36</v>
      </c>
      <c r="J8" s="11" t="s">
        <v>2</v>
      </c>
      <c r="K8" s="12" t="s">
        <v>3</v>
      </c>
      <c r="L8" s="12" t="s">
        <v>4</v>
      </c>
      <c r="M8" s="12" t="s">
        <v>5</v>
      </c>
      <c r="N8" s="173" t="s">
        <v>6</v>
      </c>
      <c r="O8" s="302" t="s">
        <v>17</v>
      </c>
      <c r="P8" s="303" t="s">
        <v>35</v>
      </c>
      <c r="Q8" s="304" t="s">
        <v>34</v>
      </c>
      <c r="R8" s="305" t="s">
        <v>36</v>
      </c>
      <c r="S8" s="11" t="s">
        <v>2</v>
      </c>
      <c r="T8" s="12" t="s">
        <v>3</v>
      </c>
      <c r="U8" s="12" t="s">
        <v>4</v>
      </c>
      <c r="V8" s="12" t="s">
        <v>5</v>
      </c>
      <c r="W8" s="173" t="s">
        <v>6</v>
      </c>
      <c r="X8" s="302" t="s">
        <v>17</v>
      </c>
      <c r="Y8" s="303" t="s">
        <v>35</v>
      </c>
      <c r="Z8" s="304" t="s">
        <v>34</v>
      </c>
      <c r="AA8" s="305" t="s">
        <v>36</v>
      </c>
      <c r="AB8" s="11" t="s">
        <v>2</v>
      </c>
      <c r="AC8" s="12" t="s">
        <v>3</v>
      </c>
      <c r="AD8" s="12" t="s">
        <v>4</v>
      </c>
      <c r="AE8" s="12" t="s">
        <v>5</v>
      </c>
      <c r="AF8" s="173" t="s">
        <v>6</v>
      </c>
      <c r="AG8" s="21" t="str">
        <f>X8</f>
        <v>ECTS</v>
      </c>
      <c r="AH8" s="33" t="str">
        <f>Y8</f>
        <v>ECTS(n)</v>
      </c>
      <c r="AI8" s="33" t="str">
        <f>Z8</f>
        <v>ECTS(p)</v>
      </c>
      <c r="AJ8" s="10" t="s">
        <v>18</v>
      </c>
    </row>
    <row r="9" spans="1:36" s="42" customFormat="1" ht="19.5" customHeight="1" thickBot="1">
      <c r="A9" s="314" t="s">
        <v>89</v>
      </c>
      <c r="B9" s="315" t="s">
        <v>235</v>
      </c>
      <c r="C9" s="311"/>
      <c r="D9" s="316"/>
      <c r="E9" s="311"/>
      <c r="F9" s="310"/>
      <c r="G9" s="312"/>
      <c r="H9" s="316"/>
      <c r="I9" s="368"/>
      <c r="J9" s="524"/>
      <c r="K9" s="524"/>
      <c r="L9" s="524"/>
      <c r="M9" s="524"/>
      <c r="N9" s="525"/>
      <c r="O9" s="287">
        <v>28</v>
      </c>
      <c r="P9" s="312"/>
      <c r="Q9" s="313"/>
      <c r="R9" s="368">
        <v>3</v>
      </c>
      <c r="S9" s="524">
        <v>26</v>
      </c>
      <c r="T9" s="524"/>
      <c r="U9" s="524"/>
      <c r="V9" s="524"/>
      <c r="W9" s="525"/>
      <c r="X9" s="287"/>
      <c r="Y9" s="312"/>
      <c r="Z9" s="313"/>
      <c r="AA9" s="368"/>
      <c r="AB9" s="524"/>
      <c r="AC9" s="524"/>
      <c r="AD9" s="524"/>
      <c r="AE9" s="524"/>
      <c r="AF9" s="525"/>
      <c r="AG9" s="287">
        <f>SUM(AG10:AG18)</f>
        <v>28</v>
      </c>
      <c r="AH9" s="310">
        <f>SUM(AH10:AH18)</f>
        <v>14</v>
      </c>
      <c r="AI9" s="310">
        <f>SUM(AI10:AI18)</f>
        <v>8</v>
      </c>
      <c r="AJ9" s="311">
        <f>SUM(AJ10:AJ18)</f>
        <v>390</v>
      </c>
    </row>
    <row r="10" spans="1:36" s="43" customFormat="1" ht="12.75">
      <c r="A10" s="30" t="s">
        <v>110</v>
      </c>
      <c r="B10" s="38" t="s">
        <v>24</v>
      </c>
      <c r="C10" s="86" t="str">
        <f>"Es2-"&amp;$AL$3&amp;"-"&amp;A10&amp;"-"&amp;IF(COUNTA(F10)&lt;&gt;0,$F$7,IF(COUNTA(O10)&lt;&gt;0,$O$7,IF(COUNTA(X10)&lt;&gt;0,$X$7,"")))</f>
        <v>Es2-EE-13b-II</v>
      </c>
      <c r="D10" s="109" t="s">
        <v>307</v>
      </c>
      <c r="E10" s="98" t="s">
        <v>33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6</v>
      </c>
      <c r="P10" s="49">
        <v>3</v>
      </c>
      <c r="Q10" s="65">
        <v>2</v>
      </c>
      <c r="R10" s="73" t="s">
        <v>39</v>
      </c>
      <c r="S10" s="49">
        <v>3</v>
      </c>
      <c r="T10" s="26">
        <v>1</v>
      </c>
      <c r="U10" s="26">
        <v>2</v>
      </c>
      <c r="V10" s="26"/>
      <c r="W10" s="54"/>
      <c r="X10" s="49"/>
      <c r="Y10" s="49"/>
      <c r="Z10" s="65"/>
      <c r="AA10" s="73"/>
      <c r="AB10" s="49"/>
      <c r="AC10" s="26"/>
      <c r="AD10" s="26"/>
      <c r="AE10" s="26"/>
      <c r="AF10" s="54"/>
      <c r="AG10" s="62">
        <f aca="true" t="shared" si="0" ref="AG10:AI18">SUM(F10,O10,X10)</f>
        <v>6</v>
      </c>
      <c r="AH10" s="35">
        <f t="shared" si="0"/>
        <v>3</v>
      </c>
      <c r="AI10" s="35">
        <f t="shared" si="0"/>
        <v>2</v>
      </c>
      <c r="AJ10" s="50">
        <f aca="true" t="shared" si="1" ref="AJ10:AJ18">SUM(J10:N10,S10:W10,AB10:AF10)*15</f>
        <v>90</v>
      </c>
    </row>
    <row r="11" spans="1:36" s="43" customFormat="1" ht="12.75">
      <c r="A11" s="30" t="s">
        <v>111</v>
      </c>
      <c r="B11" s="39" t="s">
        <v>112</v>
      </c>
      <c r="C11" s="113" t="str">
        <f aca="true" t="shared" si="2" ref="C11:C18">"Es2-"&amp;$AL$3&amp;"-"&amp;A11&amp;"-"&amp;IF(COUNTA(F11)&lt;&gt;0,$F$7,IF(COUNTA(O11)&lt;&gt;0,$O$7,IF(COUNTA(X11)&lt;&gt;0,$X$7,"")))</f>
        <v>Es2-EE-14b-II</v>
      </c>
      <c r="D11" s="110" t="s">
        <v>308</v>
      </c>
      <c r="E11" s="95" t="s">
        <v>33</v>
      </c>
      <c r="F11" s="66"/>
      <c r="G11" s="60"/>
      <c r="H11" s="67"/>
      <c r="I11" s="74"/>
      <c r="J11" s="60"/>
      <c r="K11" s="27"/>
      <c r="L11" s="27"/>
      <c r="M11" s="27"/>
      <c r="N11" s="68"/>
      <c r="O11" s="60">
        <v>4</v>
      </c>
      <c r="P11" s="60">
        <v>2</v>
      </c>
      <c r="Q11" s="67">
        <v>0</v>
      </c>
      <c r="R11" s="74" t="s">
        <v>39</v>
      </c>
      <c r="S11" s="60">
        <v>2</v>
      </c>
      <c r="T11" s="27"/>
      <c r="U11" s="27"/>
      <c r="V11" s="27"/>
      <c r="W11" s="68">
        <v>1</v>
      </c>
      <c r="X11" s="60"/>
      <c r="Y11" s="60"/>
      <c r="Z11" s="67"/>
      <c r="AA11" s="74"/>
      <c r="AB11" s="60"/>
      <c r="AC11" s="27"/>
      <c r="AD11" s="27"/>
      <c r="AE11" s="27"/>
      <c r="AF11" s="68"/>
      <c r="AG11" s="60">
        <f t="shared" si="0"/>
        <v>4</v>
      </c>
      <c r="AH11" s="29">
        <f t="shared" si="0"/>
        <v>2</v>
      </c>
      <c r="AI11" s="29">
        <f t="shared" si="0"/>
        <v>0</v>
      </c>
      <c r="AJ11" s="78">
        <f t="shared" si="1"/>
        <v>45</v>
      </c>
    </row>
    <row r="12" spans="1:36" s="43" customFormat="1" ht="12.75">
      <c r="A12" s="30" t="s">
        <v>113</v>
      </c>
      <c r="B12" s="48" t="s">
        <v>114</v>
      </c>
      <c r="C12" s="114" t="str">
        <f t="shared" si="2"/>
        <v>Es2-EE-15b-II</v>
      </c>
      <c r="D12" s="108" t="s">
        <v>308</v>
      </c>
      <c r="E12" s="96" t="s">
        <v>33</v>
      </c>
      <c r="F12" s="61"/>
      <c r="G12" s="62"/>
      <c r="H12" s="63"/>
      <c r="I12" s="72"/>
      <c r="J12" s="53"/>
      <c r="K12" s="26"/>
      <c r="L12" s="26"/>
      <c r="M12" s="26"/>
      <c r="N12" s="54"/>
      <c r="O12" s="61">
        <v>2</v>
      </c>
      <c r="P12" s="62">
        <v>1</v>
      </c>
      <c r="Q12" s="63">
        <v>2</v>
      </c>
      <c r="R12" s="72"/>
      <c r="S12" s="53"/>
      <c r="T12" s="26"/>
      <c r="U12" s="26">
        <v>2</v>
      </c>
      <c r="V12" s="26"/>
      <c r="W12" s="54"/>
      <c r="X12" s="61"/>
      <c r="Y12" s="62"/>
      <c r="Z12" s="63"/>
      <c r="AA12" s="72"/>
      <c r="AB12" s="53"/>
      <c r="AC12" s="26"/>
      <c r="AD12" s="26"/>
      <c r="AE12" s="26"/>
      <c r="AF12" s="54"/>
      <c r="AG12" s="55">
        <f t="shared" si="0"/>
        <v>2</v>
      </c>
      <c r="AH12" s="26">
        <f t="shared" si="0"/>
        <v>1</v>
      </c>
      <c r="AI12" s="49">
        <f t="shared" si="0"/>
        <v>2</v>
      </c>
      <c r="AJ12" s="50">
        <f t="shared" si="1"/>
        <v>30</v>
      </c>
    </row>
    <row r="13" spans="1:36" s="43" customFormat="1" ht="12.75">
      <c r="A13" s="30" t="s">
        <v>115</v>
      </c>
      <c r="B13" s="39" t="s">
        <v>116</v>
      </c>
      <c r="C13" s="115" t="str">
        <f t="shared" si="2"/>
        <v>Es2-EE-16b-II</v>
      </c>
      <c r="D13" s="107" t="s">
        <v>308</v>
      </c>
      <c r="E13" s="97" t="s">
        <v>33</v>
      </c>
      <c r="F13" s="56"/>
      <c r="G13" s="57"/>
      <c r="H13" s="58"/>
      <c r="I13" s="71"/>
      <c r="J13" s="79"/>
      <c r="K13" s="28"/>
      <c r="L13" s="28"/>
      <c r="M13" s="28"/>
      <c r="N13" s="59"/>
      <c r="O13" s="56">
        <v>2</v>
      </c>
      <c r="P13" s="57">
        <v>1</v>
      </c>
      <c r="Q13" s="58">
        <v>0</v>
      </c>
      <c r="R13" s="71"/>
      <c r="S13" s="57">
        <v>1</v>
      </c>
      <c r="T13" s="28"/>
      <c r="U13" s="28"/>
      <c r="V13" s="28"/>
      <c r="W13" s="59">
        <v>1</v>
      </c>
      <c r="X13" s="56"/>
      <c r="Y13" s="57"/>
      <c r="Z13" s="58"/>
      <c r="AA13" s="71"/>
      <c r="AB13" s="57"/>
      <c r="AC13" s="28"/>
      <c r="AD13" s="28"/>
      <c r="AE13" s="28"/>
      <c r="AF13" s="59"/>
      <c r="AG13" s="49">
        <f t="shared" si="0"/>
        <v>2</v>
      </c>
      <c r="AH13" s="27">
        <f t="shared" si="0"/>
        <v>1</v>
      </c>
      <c r="AI13" s="60">
        <f t="shared" si="0"/>
        <v>0</v>
      </c>
      <c r="AJ13" s="50">
        <f t="shared" si="1"/>
        <v>30</v>
      </c>
    </row>
    <row r="14" spans="1:36" s="43" customFormat="1" ht="12.75">
      <c r="A14" s="30" t="s">
        <v>117</v>
      </c>
      <c r="B14" s="38" t="s">
        <v>118</v>
      </c>
      <c r="C14" s="114" t="str">
        <f t="shared" si="2"/>
        <v>Es2-EE-17b-II</v>
      </c>
      <c r="D14" s="108" t="s">
        <v>308</v>
      </c>
      <c r="E14" s="96" t="s">
        <v>33</v>
      </c>
      <c r="F14" s="90"/>
      <c r="G14" s="53"/>
      <c r="H14" s="91"/>
      <c r="I14" s="92"/>
      <c r="J14" s="62"/>
      <c r="K14" s="93"/>
      <c r="L14" s="93"/>
      <c r="M14" s="93"/>
      <c r="N14" s="94"/>
      <c r="O14" s="53">
        <v>2</v>
      </c>
      <c r="P14" s="53">
        <v>1</v>
      </c>
      <c r="Q14" s="91">
        <v>0</v>
      </c>
      <c r="R14" s="92"/>
      <c r="S14" s="53">
        <v>1</v>
      </c>
      <c r="T14" s="93"/>
      <c r="U14" s="93"/>
      <c r="V14" s="93"/>
      <c r="W14" s="94">
        <v>1</v>
      </c>
      <c r="X14" s="53"/>
      <c r="Y14" s="53"/>
      <c r="Z14" s="91"/>
      <c r="AA14" s="92"/>
      <c r="AB14" s="53"/>
      <c r="AC14" s="93"/>
      <c r="AD14" s="93"/>
      <c r="AE14" s="93"/>
      <c r="AF14" s="94"/>
      <c r="AG14" s="49">
        <f>SUM(F14,O14,X14)</f>
        <v>2</v>
      </c>
      <c r="AH14" s="26">
        <f>SUM(G14,P14,Y14)</f>
        <v>1</v>
      </c>
      <c r="AI14" s="49">
        <f>SUM(H14,Q14,Z14)</f>
        <v>0</v>
      </c>
      <c r="AJ14" s="50">
        <f t="shared" si="1"/>
        <v>30</v>
      </c>
    </row>
    <row r="15" spans="1:36" s="43" customFormat="1" ht="12.75">
      <c r="A15" s="30" t="s">
        <v>119</v>
      </c>
      <c r="B15" s="38" t="s">
        <v>120</v>
      </c>
      <c r="C15" s="86" t="str">
        <f t="shared" si="2"/>
        <v>Es2-EE-18b-II</v>
      </c>
      <c r="D15" s="109" t="s">
        <v>309</v>
      </c>
      <c r="E15" s="98" t="s">
        <v>33</v>
      </c>
      <c r="F15" s="55"/>
      <c r="G15" s="49"/>
      <c r="H15" s="65"/>
      <c r="I15" s="73"/>
      <c r="J15" s="49"/>
      <c r="K15" s="26"/>
      <c r="L15" s="26"/>
      <c r="M15" s="26"/>
      <c r="N15" s="54"/>
      <c r="O15" s="49">
        <v>5</v>
      </c>
      <c r="P15" s="49">
        <v>2</v>
      </c>
      <c r="Q15" s="65">
        <v>2</v>
      </c>
      <c r="R15" s="73" t="s">
        <v>39</v>
      </c>
      <c r="S15" s="49">
        <v>2</v>
      </c>
      <c r="T15" s="26">
        <v>1</v>
      </c>
      <c r="U15" s="26">
        <v>1</v>
      </c>
      <c r="V15" s="26"/>
      <c r="W15" s="54"/>
      <c r="X15" s="49"/>
      <c r="Y15" s="49"/>
      <c r="Z15" s="65"/>
      <c r="AA15" s="73"/>
      <c r="AB15" s="49"/>
      <c r="AC15" s="26"/>
      <c r="AD15" s="26"/>
      <c r="AE15" s="26"/>
      <c r="AF15" s="54"/>
      <c r="AG15" s="62">
        <f t="shared" si="0"/>
        <v>5</v>
      </c>
      <c r="AH15" s="35">
        <f t="shared" si="0"/>
        <v>2</v>
      </c>
      <c r="AI15" s="35">
        <f t="shared" si="0"/>
        <v>2</v>
      </c>
      <c r="AJ15" s="50">
        <f t="shared" si="1"/>
        <v>60</v>
      </c>
    </row>
    <row r="16" spans="1:36" s="43" customFormat="1" ht="12.75">
      <c r="A16" s="30" t="s">
        <v>121</v>
      </c>
      <c r="B16" s="39" t="s">
        <v>122</v>
      </c>
      <c r="C16" s="113" t="str">
        <f t="shared" si="2"/>
        <v>Es2-EE-19b-II</v>
      </c>
      <c r="D16" s="110" t="s">
        <v>310</v>
      </c>
      <c r="E16" s="95" t="s">
        <v>33</v>
      </c>
      <c r="F16" s="66"/>
      <c r="G16" s="60"/>
      <c r="H16" s="67"/>
      <c r="I16" s="74"/>
      <c r="J16" s="60"/>
      <c r="K16" s="27"/>
      <c r="L16" s="27"/>
      <c r="M16" s="27"/>
      <c r="N16" s="68"/>
      <c r="O16" s="60">
        <v>3</v>
      </c>
      <c r="P16" s="60">
        <v>2</v>
      </c>
      <c r="Q16" s="67">
        <v>0</v>
      </c>
      <c r="R16" s="74"/>
      <c r="S16" s="60">
        <v>1</v>
      </c>
      <c r="T16" s="27">
        <v>1</v>
      </c>
      <c r="U16" s="27"/>
      <c r="V16" s="27"/>
      <c r="W16" s="68">
        <v>1</v>
      </c>
      <c r="X16" s="60"/>
      <c r="Y16" s="60"/>
      <c r="Z16" s="67"/>
      <c r="AA16" s="74"/>
      <c r="AB16" s="60"/>
      <c r="AC16" s="27"/>
      <c r="AD16" s="27"/>
      <c r="AE16" s="27"/>
      <c r="AF16" s="68"/>
      <c r="AG16" s="60">
        <f t="shared" si="0"/>
        <v>3</v>
      </c>
      <c r="AH16" s="29">
        <f t="shared" si="0"/>
        <v>2</v>
      </c>
      <c r="AI16" s="29">
        <f t="shared" si="0"/>
        <v>0</v>
      </c>
      <c r="AJ16" s="78">
        <f t="shared" si="1"/>
        <v>45</v>
      </c>
    </row>
    <row r="17" spans="1:36" s="43" customFormat="1" ht="25.5">
      <c r="A17" s="30" t="s">
        <v>123</v>
      </c>
      <c r="B17" s="48" t="s">
        <v>371</v>
      </c>
      <c r="C17" s="114" t="str">
        <f t="shared" si="2"/>
        <v>Es2-EE-20b-II</v>
      </c>
      <c r="D17" s="108" t="s">
        <v>311</v>
      </c>
      <c r="E17" s="96" t="s">
        <v>33</v>
      </c>
      <c r="F17" s="61"/>
      <c r="G17" s="62"/>
      <c r="H17" s="63"/>
      <c r="I17" s="72"/>
      <c r="J17" s="53"/>
      <c r="K17" s="26"/>
      <c r="L17" s="26"/>
      <c r="M17" s="26"/>
      <c r="N17" s="54"/>
      <c r="O17" s="61">
        <v>2</v>
      </c>
      <c r="P17" s="62">
        <v>1</v>
      </c>
      <c r="Q17" s="63">
        <v>0</v>
      </c>
      <c r="R17" s="72"/>
      <c r="S17" s="53">
        <v>1</v>
      </c>
      <c r="T17" s="26"/>
      <c r="U17" s="26"/>
      <c r="V17" s="26"/>
      <c r="W17" s="54">
        <v>1</v>
      </c>
      <c r="X17" s="61"/>
      <c r="Y17" s="62"/>
      <c r="Z17" s="63"/>
      <c r="AA17" s="72"/>
      <c r="AB17" s="53"/>
      <c r="AC17" s="26"/>
      <c r="AD17" s="26"/>
      <c r="AE17" s="26"/>
      <c r="AF17" s="54"/>
      <c r="AG17" s="55">
        <f t="shared" si="0"/>
        <v>2</v>
      </c>
      <c r="AH17" s="26">
        <f t="shared" si="0"/>
        <v>1</v>
      </c>
      <c r="AI17" s="49">
        <f t="shared" si="0"/>
        <v>0</v>
      </c>
      <c r="AJ17" s="50">
        <f t="shared" si="1"/>
        <v>30</v>
      </c>
    </row>
    <row r="18" spans="1:41" s="43" customFormat="1" ht="13.5" thickBot="1">
      <c r="A18" s="326" t="s">
        <v>124</v>
      </c>
      <c r="B18" s="327" t="s">
        <v>125</v>
      </c>
      <c r="C18" s="328" t="str">
        <f t="shared" si="2"/>
        <v>Es2-EE-21b-II</v>
      </c>
      <c r="D18" s="329" t="s">
        <v>312</v>
      </c>
      <c r="E18" s="330" t="s">
        <v>33</v>
      </c>
      <c r="F18" s="322"/>
      <c r="G18" s="319"/>
      <c r="H18" s="323"/>
      <c r="I18" s="324"/>
      <c r="J18" s="325"/>
      <c r="K18" s="320"/>
      <c r="L18" s="320"/>
      <c r="M18" s="320"/>
      <c r="N18" s="321"/>
      <c r="O18" s="322">
        <v>2</v>
      </c>
      <c r="P18" s="319">
        <v>1</v>
      </c>
      <c r="Q18" s="323">
        <v>2</v>
      </c>
      <c r="R18" s="324"/>
      <c r="S18" s="319"/>
      <c r="T18" s="320"/>
      <c r="U18" s="320"/>
      <c r="V18" s="320">
        <v>2</v>
      </c>
      <c r="W18" s="321"/>
      <c r="X18" s="322"/>
      <c r="Y18" s="319"/>
      <c r="Z18" s="323"/>
      <c r="AA18" s="324"/>
      <c r="AB18" s="319"/>
      <c r="AC18" s="320"/>
      <c r="AD18" s="320"/>
      <c r="AE18" s="320"/>
      <c r="AF18" s="321"/>
      <c r="AG18" s="317">
        <f t="shared" si="0"/>
        <v>2</v>
      </c>
      <c r="AH18" s="318">
        <f t="shared" si="0"/>
        <v>1</v>
      </c>
      <c r="AI18" s="51">
        <f t="shared" si="0"/>
        <v>2</v>
      </c>
      <c r="AJ18" s="52">
        <f t="shared" si="1"/>
        <v>30</v>
      </c>
      <c r="AL18" s="189" t="str">
        <f>AG8</f>
        <v>ECTS</v>
      </c>
      <c r="AM18" s="190" t="str">
        <f>AH8</f>
        <v>ECTS(n)</v>
      </c>
      <c r="AN18" s="190" t="str">
        <f>AI8</f>
        <v>ECTS(p)</v>
      </c>
      <c r="AO18" s="189" t="str">
        <f>AJ8</f>
        <v>godz.</v>
      </c>
    </row>
    <row r="19" spans="1:41" s="43" customFormat="1" ht="30" customHeight="1" thickBot="1">
      <c r="A19" s="314" t="s">
        <v>133</v>
      </c>
      <c r="B19" s="340" t="s">
        <v>232</v>
      </c>
      <c r="C19" s="341"/>
      <c r="D19" s="342"/>
      <c r="E19" s="343"/>
      <c r="F19" s="339"/>
      <c r="G19" s="336"/>
      <c r="H19" s="337"/>
      <c r="I19" s="369"/>
      <c r="J19" s="547"/>
      <c r="K19" s="547"/>
      <c r="L19" s="547"/>
      <c r="M19" s="547"/>
      <c r="N19" s="548"/>
      <c r="O19" s="339"/>
      <c r="P19" s="336"/>
      <c r="Q19" s="337"/>
      <c r="R19" s="369"/>
      <c r="S19" s="547"/>
      <c r="T19" s="547"/>
      <c r="U19" s="547"/>
      <c r="V19" s="547"/>
      <c r="W19" s="548"/>
      <c r="X19" s="372">
        <v>8</v>
      </c>
      <c r="Y19" s="371"/>
      <c r="Z19" s="337"/>
      <c r="AA19" s="369"/>
      <c r="AB19" s="547">
        <v>12</v>
      </c>
      <c r="AC19" s="547"/>
      <c r="AD19" s="547"/>
      <c r="AE19" s="547"/>
      <c r="AF19" s="548"/>
      <c r="AG19" s="332">
        <f>SUM(AG20:AG23)</f>
        <v>8</v>
      </c>
      <c r="AH19" s="333">
        <f>SUM(AH20:AH23)</f>
        <v>8</v>
      </c>
      <c r="AI19" s="334">
        <f>SUM(AI20:AI23)</f>
        <v>3</v>
      </c>
      <c r="AJ19" s="335">
        <f>SUM(AJ20:AJ23)</f>
        <v>180</v>
      </c>
      <c r="AL19" s="191">
        <f>SUM(AG20:AG23)</f>
        <v>8</v>
      </c>
      <c r="AM19" s="191">
        <f>SUM(AH20:AH23)</f>
        <v>8</v>
      </c>
      <c r="AN19" s="191">
        <f>SUM(AI20:AI23)</f>
        <v>3</v>
      </c>
      <c r="AO19" s="191">
        <f>SUM(AJ20:AJ23)</f>
        <v>180</v>
      </c>
    </row>
    <row r="20" spans="1:41" s="43" customFormat="1" ht="12.75">
      <c r="A20" s="30" t="s">
        <v>126</v>
      </c>
      <c r="B20" s="48" t="s">
        <v>127</v>
      </c>
      <c r="C20" s="116" t="str">
        <f>"Es2-"&amp;$AL$3&amp;"-"&amp;A20&amp;"-"&amp;IF(COUNTA(F20)&lt;&gt;0,$F$7,IF(COUNTA(O20)&lt;&gt;0,$O$7,IF(COUNTA(X20)&lt;&gt;0,$X$7,"")))</f>
        <v>Es2-EE-22b-III</v>
      </c>
      <c r="D20" s="108" t="s">
        <v>313</v>
      </c>
      <c r="E20" s="96" t="s">
        <v>33</v>
      </c>
      <c r="F20" s="80"/>
      <c r="G20" s="331"/>
      <c r="H20" s="82"/>
      <c r="I20" s="83"/>
      <c r="J20" s="84"/>
      <c r="K20" s="85"/>
      <c r="L20" s="85"/>
      <c r="M20" s="85"/>
      <c r="N20" s="86"/>
      <c r="O20" s="80"/>
      <c r="P20" s="331"/>
      <c r="Q20" s="82"/>
      <c r="R20" s="83"/>
      <c r="S20" s="84"/>
      <c r="T20" s="85"/>
      <c r="U20" s="85"/>
      <c r="V20" s="85"/>
      <c r="W20" s="86"/>
      <c r="X20" s="80">
        <v>2</v>
      </c>
      <c r="Y20" s="331">
        <v>2</v>
      </c>
      <c r="Z20" s="82">
        <v>0</v>
      </c>
      <c r="AA20" s="83"/>
      <c r="AB20" s="84">
        <v>2</v>
      </c>
      <c r="AC20" s="85"/>
      <c r="AD20" s="85"/>
      <c r="AE20" s="85"/>
      <c r="AF20" s="86">
        <v>1</v>
      </c>
      <c r="AG20" s="101">
        <f aca="true" t="shared" si="3" ref="AG20:AG28">SUM(F20,O20,X20)</f>
        <v>2</v>
      </c>
      <c r="AH20" s="26">
        <f aca="true" t="shared" si="4" ref="AH20:AH28">SUM(G20,P20,Y20)</f>
        <v>2</v>
      </c>
      <c r="AI20" s="49">
        <f aca="true" t="shared" si="5" ref="AI20:AI28">SUM(H20,Q20,Z20)</f>
        <v>0</v>
      </c>
      <c r="AJ20" s="54">
        <f aca="true" t="shared" si="6" ref="AJ20:AJ28">SUM(J20:N20,S20:W20,AB20:AF20)*15</f>
        <v>45</v>
      </c>
      <c r="AO20" s="191">
        <f>SUM(AJ9,AO19)</f>
        <v>570</v>
      </c>
    </row>
    <row r="21" spans="1:36" s="43" customFormat="1" ht="12.75">
      <c r="A21" s="30" t="s">
        <v>128</v>
      </c>
      <c r="B21" s="48" t="s">
        <v>129</v>
      </c>
      <c r="C21" s="116" t="str">
        <f>"Es2-"&amp;$AL$3&amp;"-"&amp;A21&amp;"-"&amp;IF(COUNTA(F21)&lt;&gt;0,$F$7,IF(COUNTA(O21)&lt;&gt;0,$O$7,IF(COUNTA(X21)&lt;&gt;0,$X$7,"")))</f>
        <v>Es2-EE-23b-III</v>
      </c>
      <c r="D21" s="108" t="s">
        <v>314</v>
      </c>
      <c r="E21" s="96" t="s">
        <v>33</v>
      </c>
      <c r="F21" s="80"/>
      <c r="G21" s="81"/>
      <c r="H21" s="82"/>
      <c r="I21" s="83"/>
      <c r="J21" s="84"/>
      <c r="K21" s="85"/>
      <c r="L21" s="85"/>
      <c r="M21" s="85"/>
      <c r="N21" s="86"/>
      <c r="O21" s="80"/>
      <c r="P21" s="81"/>
      <c r="Q21" s="82"/>
      <c r="R21" s="83"/>
      <c r="S21" s="84"/>
      <c r="T21" s="85"/>
      <c r="U21" s="85"/>
      <c r="V21" s="85"/>
      <c r="W21" s="86"/>
      <c r="X21" s="80">
        <v>2</v>
      </c>
      <c r="Y21" s="81">
        <v>2</v>
      </c>
      <c r="Z21" s="82">
        <v>1</v>
      </c>
      <c r="AA21" s="83"/>
      <c r="AB21" s="84">
        <v>1</v>
      </c>
      <c r="AC21" s="85"/>
      <c r="AD21" s="85">
        <v>1</v>
      </c>
      <c r="AE21" s="85"/>
      <c r="AF21" s="86">
        <v>1</v>
      </c>
      <c r="AG21" s="101">
        <f t="shared" si="3"/>
        <v>2</v>
      </c>
      <c r="AH21" s="26">
        <f t="shared" si="4"/>
        <v>2</v>
      </c>
      <c r="AI21" s="49">
        <f t="shared" si="5"/>
        <v>1</v>
      </c>
      <c r="AJ21" s="50">
        <f t="shared" si="6"/>
        <v>45</v>
      </c>
    </row>
    <row r="22" spans="1:36" s="43" customFormat="1" ht="12.75">
      <c r="A22" s="30" t="s">
        <v>130</v>
      </c>
      <c r="B22" s="48" t="s">
        <v>131</v>
      </c>
      <c r="C22" s="116" t="str">
        <f>"Es2-"&amp;$AL$3&amp;"-"&amp;A22&amp;"-"&amp;IF(COUNTA(F22)&lt;&gt;0,$F$7,IF(COUNTA(O22)&lt;&gt;0,$O$7,IF(COUNTA(X22)&lt;&gt;0,$X$7,"")))</f>
        <v>Es2-EE-24b-III</v>
      </c>
      <c r="D22" s="108" t="s">
        <v>313</v>
      </c>
      <c r="E22" s="96" t="s">
        <v>33</v>
      </c>
      <c r="F22" s="80"/>
      <c r="G22" s="81"/>
      <c r="H22" s="82"/>
      <c r="I22" s="83"/>
      <c r="J22" s="84"/>
      <c r="K22" s="85"/>
      <c r="L22" s="85"/>
      <c r="M22" s="85"/>
      <c r="N22" s="86"/>
      <c r="O22" s="80"/>
      <c r="P22" s="81"/>
      <c r="Q22" s="82"/>
      <c r="R22" s="83"/>
      <c r="S22" s="84"/>
      <c r="T22" s="85"/>
      <c r="U22" s="85"/>
      <c r="V22" s="85"/>
      <c r="W22" s="86"/>
      <c r="X22" s="80">
        <v>2</v>
      </c>
      <c r="Y22" s="81">
        <v>2</v>
      </c>
      <c r="Z22" s="82">
        <v>1</v>
      </c>
      <c r="AA22" s="83"/>
      <c r="AB22" s="84">
        <v>1</v>
      </c>
      <c r="AC22" s="85"/>
      <c r="AD22" s="85">
        <v>2</v>
      </c>
      <c r="AE22" s="85"/>
      <c r="AF22" s="86"/>
      <c r="AG22" s="101">
        <f t="shared" si="3"/>
        <v>2</v>
      </c>
      <c r="AH22" s="26">
        <f t="shared" si="4"/>
        <v>2</v>
      </c>
      <c r="AI22" s="49">
        <f t="shared" si="5"/>
        <v>1</v>
      </c>
      <c r="AJ22" s="50">
        <f t="shared" si="6"/>
        <v>45</v>
      </c>
    </row>
    <row r="23" spans="1:36" s="43" customFormat="1" ht="26.25" thickBot="1">
      <c r="A23" s="326" t="s">
        <v>132</v>
      </c>
      <c r="B23" s="370" t="s">
        <v>234</v>
      </c>
      <c r="C23" s="357" t="str">
        <f>"Es2-"&amp;$AL$3&amp;"-"&amp;A23&amp;"-"&amp;IF(COUNTA(F23)&lt;&gt;0,$F$7,IF(COUNTA(O23)&lt;&gt;0,$O$7,IF(COUNTA(X23)&lt;&gt;0,$X$7,"")))</f>
        <v>Es2-EE-25b-III</v>
      </c>
      <c r="D23" s="345" t="s">
        <v>313</v>
      </c>
      <c r="E23" s="346" t="s">
        <v>33</v>
      </c>
      <c r="F23" s="347"/>
      <c r="G23" s="348"/>
      <c r="H23" s="349"/>
      <c r="I23" s="350"/>
      <c r="J23" s="351"/>
      <c r="K23" s="352"/>
      <c r="L23" s="352"/>
      <c r="M23" s="352"/>
      <c r="N23" s="353"/>
      <c r="O23" s="347"/>
      <c r="P23" s="348"/>
      <c r="Q23" s="349"/>
      <c r="R23" s="350"/>
      <c r="S23" s="351"/>
      <c r="T23" s="352"/>
      <c r="U23" s="352"/>
      <c r="V23" s="352"/>
      <c r="W23" s="353"/>
      <c r="X23" s="347">
        <v>2</v>
      </c>
      <c r="Y23" s="348">
        <v>2</v>
      </c>
      <c r="Z23" s="349">
        <v>1</v>
      </c>
      <c r="AA23" s="350"/>
      <c r="AB23" s="351">
        <v>1</v>
      </c>
      <c r="AC23" s="352"/>
      <c r="AD23" s="352"/>
      <c r="AE23" s="352">
        <v>2</v>
      </c>
      <c r="AF23" s="353"/>
      <c r="AG23" s="344">
        <f t="shared" si="3"/>
        <v>2</v>
      </c>
      <c r="AH23" s="318">
        <f t="shared" si="4"/>
        <v>2</v>
      </c>
      <c r="AI23" s="51">
        <f t="shared" si="5"/>
        <v>1</v>
      </c>
      <c r="AJ23" s="52">
        <f t="shared" si="6"/>
        <v>45</v>
      </c>
    </row>
    <row r="24" spans="1:36" s="43" customFormat="1" ht="30" customHeight="1" thickBot="1">
      <c r="A24" s="314" t="s">
        <v>69</v>
      </c>
      <c r="B24" s="340" t="s">
        <v>233</v>
      </c>
      <c r="C24" s="341"/>
      <c r="D24" s="342"/>
      <c r="E24" s="343"/>
      <c r="F24" s="339"/>
      <c r="G24" s="336"/>
      <c r="H24" s="337"/>
      <c r="I24" s="369"/>
      <c r="J24" s="547"/>
      <c r="K24" s="547"/>
      <c r="L24" s="547"/>
      <c r="M24" s="547"/>
      <c r="N24" s="548"/>
      <c r="O24" s="373"/>
      <c r="P24" s="371"/>
      <c r="Q24" s="337"/>
      <c r="R24" s="369"/>
      <c r="S24" s="547"/>
      <c r="T24" s="547"/>
      <c r="U24" s="547"/>
      <c r="V24" s="547"/>
      <c r="W24" s="548"/>
      <c r="X24" s="372">
        <v>8</v>
      </c>
      <c r="Y24" s="371"/>
      <c r="Z24" s="337"/>
      <c r="AA24" s="369"/>
      <c r="AB24" s="547">
        <v>12</v>
      </c>
      <c r="AC24" s="547"/>
      <c r="AD24" s="547">
        <v>1</v>
      </c>
      <c r="AE24" s="547"/>
      <c r="AF24" s="548"/>
      <c r="AG24" s="332">
        <f>SUM(AG25:AG28)</f>
        <v>8</v>
      </c>
      <c r="AH24" s="333">
        <f>SUM(AH25:AH28)</f>
        <v>8</v>
      </c>
      <c r="AI24" s="334">
        <f>SUM(AI25:AI28)</f>
        <v>2</v>
      </c>
      <c r="AJ24" s="335">
        <f>SUM(AJ25:AJ28)</f>
        <v>180</v>
      </c>
    </row>
    <row r="25" spans="1:36" s="43" customFormat="1" ht="12.75">
      <c r="A25" s="30" t="s">
        <v>134</v>
      </c>
      <c r="B25" s="48" t="s">
        <v>135</v>
      </c>
      <c r="C25" s="116" t="str">
        <f>"Es2-"&amp;$AL$3&amp;"-"&amp;A25&amp;"-"&amp;IF(COUNTA(F25)&lt;&gt;0,$F$7,IF(COUNTA(O25)&lt;&gt;0,$O$7,IF(COUNTA(X25)&lt;&gt;0,$X$7,"")))</f>
        <v>Es2-EE-26b-III</v>
      </c>
      <c r="D25" s="108" t="s">
        <v>315</v>
      </c>
      <c r="E25" s="96" t="s">
        <v>33</v>
      </c>
      <c r="F25" s="80"/>
      <c r="G25" s="81"/>
      <c r="H25" s="82"/>
      <c r="I25" s="83"/>
      <c r="J25" s="84"/>
      <c r="K25" s="85"/>
      <c r="L25" s="85"/>
      <c r="M25" s="85"/>
      <c r="N25" s="86"/>
      <c r="O25" s="80"/>
      <c r="P25" s="81"/>
      <c r="Q25" s="82"/>
      <c r="R25" s="83"/>
      <c r="S25" s="84"/>
      <c r="T25" s="85"/>
      <c r="U25" s="85"/>
      <c r="V25" s="85"/>
      <c r="W25" s="86"/>
      <c r="X25" s="80">
        <v>2</v>
      </c>
      <c r="Y25" s="81">
        <v>2</v>
      </c>
      <c r="Z25" s="82">
        <v>1</v>
      </c>
      <c r="AA25" s="83"/>
      <c r="AB25" s="84">
        <v>1</v>
      </c>
      <c r="AC25" s="85"/>
      <c r="AD25" s="85">
        <v>1</v>
      </c>
      <c r="AE25" s="85"/>
      <c r="AF25" s="86">
        <v>1</v>
      </c>
      <c r="AG25" s="101">
        <f t="shared" si="3"/>
        <v>2</v>
      </c>
      <c r="AH25" s="26">
        <f t="shared" si="4"/>
        <v>2</v>
      </c>
      <c r="AI25" s="49">
        <f t="shared" si="5"/>
        <v>1</v>
      </c>
      <c r="AJ25" s="50">
        <f t="shared" si="6"/>
        <v>45</v>
      </c>
    </row>
    <row r="26" spans="1:36" s="43" customFormat="1" ht="12.75">
      <c r="A26" s="30" t="s">
        <v>136</v>
      </c>
      <c r="B26" s="48" t="s">
        <v>137</v>
      </c>
      <c r="C26" s="116" t="str">
        <f>"Es2-"&amp;$AL$3&amp;"-"&amp;A26&amp;"-"&amp;IF(COUNTA(F26)&lt;&gt;0,$F$7,IF(COUNTA(O26)&lt;&gt;0,$O$7,IF(COUNTA(X26)&lt;&gt;0,$X$7,"")))</f>
        <v>Es2-EE-27b-III</v>
      </c>
      <c r="D26" s="108" t="s">
        <v>316</v>
      </c>
      <c r="E26" s="96" t="s">
        <v>33</v>
      </c>
      <c r="F26" s="80"/>
      <c r="G26" s="81"/>
      <c r="H26" s="82"/>
      <c r="I26" s="83"/>
      <c r="J26" s="84"/>
      <c r="K26" s="85"/>
      <c r="L26" s="85"/>
      <c r="M26" s="85"/>
      <c r="N26" s="86"/>
      <c r="O26" s="80"/>
      <c r="P26" s="81"/>
      <c r="Q26" s="82"/>
      <c r="R26" s="83"/>
      <c r="S26" s="84"/>
      <c r="T26" s="85"/>
      <c r="U26" s="85"/>
      <c r="V26" s="85"/>
      <c r="W26" s="86"/>
      <c r="X26" s="80">
        <v>2</v>
      </c>
      <c r="Y26" s="81">
        <v>2</v>
      </c>
      <c r="Z26" s="82">
        <v>0</v>
      </c>
      <c r="AA26" s="83"/>
      <c r="AB26" s="84">
        <v>2</v>
      </c>
      <c r="AC26" s="85"/>
      <c r="AD26" s="85"/>
      <c r="AE26" s="85"/>
      <c r="AF26" s="86">
        <v>1</v>
      </c>
      <c r="AG26" s="101">
        <f t="shared" si="3"/>
        <v>2</v>
      </c>
      <c r="AH26" s="26">
        <f t="shared" si="4"/>
        <v>2</v>
      </c>
      <c r="AI26" s="49">
        <f t="shared" si="5"/>
        <v>0</v>
      </c>
      <c r="AJ26" s="50">
        <f t="shared" si="6"/>
        <v>45</v>
      </c>
    </row>
    <row r="27" spans="1:36" s="43" customFormat="1" ht="12.75">
      <c r="A27" s="30" t="s">
        <v>138</v>
      </c>
      <c r="B27" s="48" t="s">
        <v>139</v>
      </c>
      <c r="C27" s="116" t="str">
        <f>"Es2-"&amp;$AL$3&amp;"-"&amp;A27&amp;"-"&amp;IF(COUNTA(F27)&lt;&gt;0,$F$7,IF(COUNTA(O27)&lt;&gt;0,$O$7,IF(COUNTA(X27)&lt;&gt;0,$X$7,"")))</f>
        <v>Es2-EE-28b-III</v>
      </c>
      <c r="D27" s="108" t="s">
        <v>317</v>
      </c>
      <c r="E27" s="96" t="s">
        <v>33</v>
      </c>
      <c r="F27" s="80"/>
      <c r="G27" s="81"/>
      <c r="H27" s="82"/>
      <c r="I27" s="83"/>
      <c r="J27" s="84"/>
      <c r="K27" s="85"/>
      <c r="L27" s="85"/>
      <c r="M27" s="85"/>
      <c r="N27" s="86"/>
      <c r="O27" s="80"/>
      <c r="P27" s="81"/>
      <c r="Q27" s="82"/>
      <c r="R27" s="83"/>
      <c r="S27" s="84"/>
      <c r="T27" s="85"/>
      <c r="U27" s="85"/>
      <c r="V27" s="85"/>
      <c r="W27" s="86"/>
      <c r="X27" s="80">
        <v>2</v>
      </c>
      <c r="Y27" s="81">
        <v>2</v>
      </c>
      <c r="Z27" s="82">
        <v>1</v>
      </c>
      <c r="AA27" s="83"/>
      <c r="AB27" s="84">
        <v>1</v>
      </c>
      <c r="AC27" s="85"/>
      <c r="AD27" s="85">
        <v>1</v>
      </c>
      <c r="AE27" s="85"/>
      <c r="AF27" s="86">
        <v>1</v>
      </c>
      <c r="AG27" s="101">
        <f t="shared" si="3"/>
        <v>2</v>
      </c>
      <c r="AH27" s="26">
        <f t="shared" si="4"/>
        <v>2</v>
      </c>
      <c r="AI27" s="49">
        <f t="shared" si="5"/>
        <v>1</v>
      </c>
      <c r="AJ27" s="50">
        <f t="shared" si="6"/>
        <v>45</v>
      </c>
    </row>
    <row r="28" spans="1:41" s="43" customFormat="1" ht="13.5" thickBot="1">
      <c r="A28" s="326" t="s">
        <v>140</v>
      </c>
      <c r="B28" s="370" t="s">
        <v>141</v>
      </c>
      <c r="C28" s="357" t="str">
        <f>"Es2-"&amp;$AL$3&amp;"-"&amp;A28&amp;"-"&amp;IF(COUNTA(F28)&lt;&gt;0,$F$7,IF(COUNTA(O28)&lt;&gt;0,$O$7,IF(COUNTA(X28)&lt;&gt;0,$X$7,"")))</f>
        <v>Es2-EE-29b-III</v>
      </c>
      <c r="D28" s="345" t="s">
        <v>318</v>
      </c>
      <c r="E28" s="346" t="s">
        <v>33</v>
      </c>
      <c r="F28" s="347"/>
      <c r="G28" s="348"/>
      <c r="H28" s="349"/>
      <c r="I28" s="350"/>
      <c r="J28" s="351"/>
      <c r="K28" s="352"/>
      <c r="L28" s="352"/>
      <c r="M28" s="352"/>
      <c r="N28" s="353"/>
      <c r="O28" s="347"/>
      <c r="P28" s="348"/>
      <c r="Q28" s="349"/>
      <c r="R28" s="350"/>
      <c r="S28" s="351"/>
      <c r="T28" s="352"/>
      <c r="U28" s="352"/>
      <c r="V28" s="352"/>
      <c r="W28" s="353"/>
      <c r="X28" s="347">
        <v>2</v>
      </c>
      <c r="Y28" s="348">
        <v>2</v>
      </c>
      <c r="Z28" s="349">
        <v>0</v>
      </c>
      <c r="AA28" s="350"/>
      <c r="AB28" s="351">
        <v>2</v>
      </c>
      <c r="AC28" s="352">
        <v>1</v>
      </c>
      <c r="AD28" s="352"/>
      <c r="AE28" s="352"/>
      <c r="AF28" s="353"/>
      <c r="AG28" s="344">
        <f t="shared" si="3"/>
        <v>2</v>
      </c>
      <c r="AH28" s="318">
        <f t="shared" si="4"/>
        <v>2</v>
      </c>
      <c r="AI28" s="51">
        <f t="shared" si="5"/>
        <v>0</v>
      </c>
      <c r="AJ28" s="52">
        <f t="shared" si="6"/>
        <v>45</v>
      </c>
      <c r="AL28" s="538" t="s">
        <v>349</v>
      </c>
      <c r="AM28" s="538"/>
      <c r="AN28" s="538"/>
      <c r="AO28" s="538"/>
    </row>
    <row r="29" spans="1:41" s="44" customFormat="1" ht="19.5" customHeight="1" thickBot="1">
      <c r="A29" s="549" t="s">
        <v>42</v>
      </c>
      <c r="B29" s="550"/>
      <c r="C29" s="551"/>
      <c r="D29" s="358"/>
      <c r="E29" s="359"/>
      <c r="F29" s="360">
        <f>SUM(F10:F18,F20:F28)</f>
        <v>0</v>
      </c>
      <c r="G29" s="361">
        <f>SUM(G10:G18,G20:G28)</f>
        <v>0</v>
      </c>
      <c r="H29" s="361">
        <f>SUM(H10:H18,H20:H28)</f>
        <v>0</v>
      </c>
      <c r="I29" s="362"/>
      <c r="J29" s="363">
        <f aca="true" t="shared" si="7" ref="J29:Q29">SUM(J10:J18,J20:J28)</f>
        <v>0</v>
      </c>
      <c r="K29" s="363">
        <f t="shared" si="7"/>
        <v>0</v>
      </c>
      <c r="L29" s="363">
        <f t="shared" si="7"/>
        <v>0</v>
      </c>
      <c r="M29" s="363">
        <f t="shared" si="7"/>
        <v>0</v>
      </c>
      <c r="N29" s="364">
        <f t="shared" si="7"/>
        <v>0</v>
      </c>
      <c r="O29" s="360">
        <f t="shared" si="7"/>
        <v>28</v>
      </c>
      <c r="P29" s="361">
        <f t="shared" si="7"/>
        <v>14</v>
      </c>
      <c r="Q29" s="361">
        <f t="shared" si="7"/>
        <v>8</v>
      </c>
      <c r="R29" s="362"/>
      <c r="S29" s="363">
        <f aca="true" t="shared" si="8" ref="S29:Z29">SUM(S10:S18,S20:S28)</f>
        <v>11</v>
      </c>
      <c r="T29" s="363">
        <f t="shared" si="8"/>
        <v>3</v>
      </c>
      <c r="U29" s="363">
        <f t="shared" si="8"/>
        <v>5</v>
      </c>
      <c r="V29" s="363">
        <f t="shared" si="8"/>
        <v>2</v>
      </c>
      <c r="W29" s="364">
        <f t="shared" si="8"/>
        <v>5</v>
      </c>
      <c r="X29" s="360">
        <f t="shared" si="8"/>
        <v>24</v>
      </c>
      <c r="Y29" s="361">
        <f t="shared" si="8"/>
        <v>16</v>
      </c>
      <c r="Z29" s="361">
        <f t="shared" si="8"/>
        <v>5</v>
      </c>
      <c r="AA29" s="362"/>
      <c r="AB29" s="363">
        <f>SUM(AB10:AB18,AB20:AB28)</f>
        <v>23</v>
      </c>
      <c r="AC29" s="363">
        <f>SUM(AC10:AC18,AC20:AC28)</f>
        <v>1</v>
      </c>
      <c r="AD29" s="363">
        <f>SUM(AD10:AD18,AD20:AD28)</f>
        <v>6</v>
      </c>
      <c r="AE29" s="363">
        <f>SUM(AE10:AE18,AE20:AE28)</f>
        <v>2</v>
      </c>
      <c r="AF29" s="364">
        <f>SUM(AF10:AF18,AF20:AF28)</f>
        <v>5</v>
      </c>
      <c r="AG29" s="523" t="s">
        <v>23</v>
      </c>
      <c r="AH29" s="524"/>
      <c r="AI29" s="524"/>
      <c r="AJ29" s="525"/>
      <c r="AL29" s="189" t="str">
        <f>AL18</f>
        <v>ECTS</v>
      </c>
      <c r="AM29" s="190" t="str">
        <f>AM18</f>
        <v>ECTS(n)</v>
      </c>
      <c r="AN29" s="190" t="str">
        <f>AN18</f>
        <v>ECTS(p)</v>
      </c>
      <c r="AO29" s="189" t="str">
        <f>AO18</f>
        <v>godz.</v>
      </c>
    </row>
    <row r="30" spans="1:41" s="45" customFormat="1" ht="19.5" customHeight="1" thickBot="1">
      <c r="A30" s="530" t="s">
        <v>43</v>
      </c>
      <c r="B30" s="531"/>
      <c r="C30" s="532"/>
      <c r="D30" s="290"/>
      <c r="E30" s="291"/>
      <c r="F30" s="521" t="s">
        <v>23</v>
      </c>
      <c r="G30" s="522"/>
      <c r="H30" s="522"/>
      <c r="I30" s="526">
        <f>SUM(J29:N29)</f>
        <v>0</v>
      </c>
      <c r="J30" s="524"/>
      <c r="K30" s="524"/>
      <c r="L30" s="524"/>
      <c r="M30" s="524"/>
      <c r="N30" s="525"/>
      <c r="O30" s="521" t="s">
        <v>23</v>
      </c>
      <c r="P30" s="522"/>
      <c r="Q30" s="522"/>
      <c r="R30" s="526">
        <f>SUM(S29:W29)</f>
        <v>26</v>
      </c>
      <c r="S30" s="524"/>
      <c r="T30" s="524"/>
      <c r="U30" s="524"/>
      <c r="V30" s="524"/>
      <c r="W30" s="525"/>
      <c r="X30" s="521" t="s">
        <v>23</v>
      </c>
      <c r="Y30" s="522"/>
      <c r="Z30" s="555"/>
      <c r="AA30" s="526">
        <f>SUM(AB29:AF29)</f>
        <v>37</v>
      </c>
      <c r="AB30" s="524"/>
      <c r="AC30" s="524"/>
      <c r="AD30" s="524"/>
      <c r="AE30" s="524"/>
      <c r="AF30" s="525"/>
      <c r="AG30" s="287">
        <f>SUM(AG9,AG19,AG24)</f>
        <v>44</v>
      </c>
      <c r="AH30" s="287">
        <f>SUM(AH9,AH19,AH24)</f>
        <v>30</v>
      </c>
      <c r="AI30" s="287">
        <f>SUM(AI9,AI19,AI24)</f>
        <v>13</v>
      </c>
      <c r="AJ30" s="288">
        <f>SUM(I30,R30,AA30)*15</f>
        <v>945</v>
      </c>
      <c r="AL30" s="180">
        <f>SUM(AG9,AL19)</f>
        <v>36</v>
      </c>
      <c r="AM30" s="180">
        <f>SUM(AH9,AM19)</f>
        <v>22</v>
      </c>
      <c r="AN30" s="180">
        <f>SUM(AI9,AN19)</f>
        <v>11</v>
      </c>
      <c r="AO30" s="180">
        <f>SUM(AJ9,AO19)</f>
        <v>570</v>
      </c>
    </row>
    <row r="31" spans="1:36" s="42" customFormat="1" ht="19.5" customHeight="1" thickBot="1">
      <c r="A31" s="533" t="s">
        <v>44</v>
      </c>
      <c r="B31" s="534"/>
      <c r="C31" s="535"/>
      <c r="D31" s="46"/>
      <c r="E31" s="46"/>
      <c r="F31" s="520">
        <f>COUNTA(I10:I18,I20:I23,I25:I28)</f>
        <v>0</v>
      </c>
      <c r="G31" s="515"/>
      <c r="H31" s="515"/>
      <c r="I31" s="515"/>
      <c r="J31" s="515"/>
      <c r="K31" s="515"/>
      <c r="L31" s="515"/>
      <c r="M31" s="515"/>
      <c r="N31" s="516"/>
      <c r="O31" s="520">
        <f>COUNTA(R10:R18,R20:R23,R25:R28)</f>
        <v>3</v>
      </c>
      <c r="P31" s="515"/>
      <c r="Q31" s="515"/>
      <c r="R31" s="515"/>
      <c r="S31" s="515"/>
      <c r="T31" s="515"/>
      <c r="U31" s="515"/>
      <c r="V31" s="515"/>
      <c r="W31" s="516"/>
      <c r="X31" s="520">
        <f>COUNTA(AA10:AA18,AA20:AA23,AA25:AA28)</f>
        <v>0</v>
      </c>
      <c r="Y31" s="515"/>
      <c r="Z31" s="515"/>
      <c r="AA31" s="515"/>
      <c r="AB31" s="515"/>
      <c r="AC31" s="515"/>
      <c r="AD31" s="515"/>
      <c r="AE31" s="515"/>
      <c r="AF31" s="516"/>
      <c r="AG31" s="520">
        <f>SUM(F31:AF31)</f>
        <v>3</v>
      </c>
      <c r="AH31" s="515"/>
      <c r="AI31" s="515"/>
      <c r="AJ31" s="516"/>
    </row>
    <row r="32" spans="1:35" ht="12.75">
      <c r="A32" s="13"/>
      <c r="B32" s="13"/>
      <c r="C32" s="13"/>
      <c r="D32" s="13"/>
      <c r="E32" s="13"/>
      <c r="F32" s="14"/>
      <c r="G32" s="14"/>
      <c r="H32" s="14"/>
      <c r="I32" s="75"/>
      <c r="J32" s="31"/>
      <c r="K32" s="32"/>
      <c r="L32" s="15"/>
      <c r="M32" s="15"/>
      <c r="N32" s="15"/>
      <c r="O32" s="14"/>
      <c r="P32" s="14"/>
      <c r="Q32" s="14"/>
      <c r="R32" s="75"/>
      <c r="S32" s="31"/>
      <c r="T32" s="32"/>
      <c r="U32" s="15"/>
      <c r="V32" s="15"/>
      <c r="W32" s="15"/>
      <c r="X32" s="14"/>
      <c r="Y32" s="14"/>
      <c r="Z32" s="14"/>
      <c r="AA32" s="75"/>
      <c r="AB32" s="31"/>
      <c r="AC32" s="32"/>
      <c r="AD32" s="15"/>
      <c r="AE32" s="15"/>
      <c r="AF32" s="15"/>
      <c r="AG32" s="16"/>
      <c r="AH32" s="16"/>
      <c r="AI32" s="16"/>
    </row>
    <row r="33" spans="1:36" ht="12.75">
      <c r="A33" s="40"/>
      <c r="B33" s="34" t="s">
        <v>40</v>
      </c>
      <c r="D33" s="13"/>
      <c r="E33" s="13"/>
      <c r="F33" s="13"/>
      <c r="G33" s="13"/>
      <c r="H33" s="13"/>
      <c r="K33" s="13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20"/>
      <c r="AC33" s="13"/>
      <c r="AD33" s="13"/>
      <c r="AE33" s="13"/>
      <c r="AF33" s="13"/>
      <c r="AI33" s="13"/>
      <c r="AJ33" s="13"/>
    </row>
    <row r="34" spans="1:36" ht="12.75">
      <c r="A34" s="75"/>
      <c r="B34" s="100"/>
      <c r="C34" s="13"/>
      <c r="D34" s="13"/>
      <c r="E34" s="13"/>
      <c r="F34" s="13"/>
      <c r="G34" s="13"/>
      <c r="H34" s="13"/>
      <c r="K34" s="20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18"/>
    </row>
    <row r="35" spans="1:36" ht="12.75">
      <c r="A35" s="13"/>
      <c r="B35" s="13"/>
      <c r="C35" s="13"/>
      <c r="D35" s="13"/>
      <c r="E35" s="13"/>
      <c r="F35" s="13"/>
      <c r="G35" s="13"/>
      <c r="H35" s="13"/>
      <c r="I35" s="77"/>
      <c r="J35" s="20"/>
      <c r="K35" s="20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2.75">
      <c r="A36" s="13"/>
      <c r="B36" s="13"/>
      <c r="C36" s="13"/>
      <c r="D36" s="13"/>
      <c r="E36" s="13"/>
      <c r="F36" s="13"/>
      <c r="G36" s="13"/>
      <c r="H36" s="13"/>
      <c r="I36" s="77"/>
      <c r="J36" s="13"/>
      <c r="K36" s="13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2.75">
      <c r="A54" s="13"/>
      <c r="B54" s="13"/>
      <c r="C54" s="13"/>
      <c r="D54" s="13"/>
      <c r="E54" s="13"/>
      <c r="F54" s="13"/>
      <c r="G54" s="13"/>
      <c r="H54" s="13"/>
      <c r="I54" s="77"/>
      <c r="J54" s="13"/>
      <c r="K54" s="13"/>
      <c r="L54" s="1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13"/>
      <c r="X54" s="13"/>
      <c r="Y54" s="13"/>
      <c r="Z54" s="13"/>
      <c r="AA54" s="77"/>
      <c r="AB54" s="13"/>
      <c r="AC54" s="13"/>
      <c r="AD54" s="13"/>
      <c r="AE54" s="13"/>
      <c r="AF54" s="13"/>
      <c r="AG54" s="13"/>
      <c r="AH54" s="13"/>
      <c r="AI54" s="13"/>
      <c r="AJ54" s="13"/>
    </row>
  </sheetData>
  <sheetProtection/>
  <mergeCells count="33">
    <mergeCell ref="A29:C29"/>
    <mergeCell ref="A30:C30"/>
    <mergeCell ref="A31:C31"/>
    <mergeCell ref="F30:H30"/>
    <mergeCell ref="F31:N31"/>
    <mergeCell ref="I30:N30"/>
    <mergeCell ref="AG29:AJ29"/>
    <mergeCell ref="S24:W24"/>
    <mergeCell ref="O31:W31"/>
    <mergeCell ref="O30:Q30"/>
    <mergeCell ref="R30:W30"/>
    <mergeCell ref="AG31:AJ31"/>
    <mergeCell ref="X30:Z30"/>
    <mergeCell ref="AA30:AF30"/>
    <mergeCell ref="X31:AF31"/>
    <mergeCell ref="AG6:AJ6"/>
    <mergeCell ref="AG7:AJ7"/>
    <mergeCell ref="X7:AF7"/>
    <mergeCell ref="AB24:AF24"/>
    <mergeCell ref="AB9:AF9"/>
    <mergeCell ref="F7:N7"/>
    <mergeCell ref="O7:W7"/>
    <mergeCell ref="AB19:AF19"/>
    <mergeCell ref="B2:AJ2"/>
    <mergeCell ref="B3:AJ3"/>
    <mergeCell ref="B4:AJ4"/>
    <mergeCell ref="F6:AF6"/>
    <mergeCell ref="AL28:AO28"/>
    <mergeCell ref="J9:N9"/>
    <mergeCell ref="S9:W9"/>
    <mergeCell ref="J19:N19"/>
    <mergeCell ref="S19:W19"/>
    <mergeCell ref="J24:N24"/>
  </mergeCells>
  <printOptions horizontalCentered="1" verticalCentered="1"/>
  <pageMargins left="0.3937007874015748" right="0.3937007874015748" top="0.7874015748031497" bottom="0.3937007874015748" header="0.5905511811023623" footer="0.31496062992125984"/>
  <pageSetup horizontalDpi="1200" verticalDpi="12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2:AO56"/>
  <sheetViews>
    <sheetView view="pageBreakPreview" zoomScale="75" zoomScaleNormal="75" zoomScaleSheetLayoutView="75" zoomScalePageLayoutView="0" workbookViewId="0" topLeftCell="A1">
      <selection activeCell="A2" sqref="A2:AJ36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6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2.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2.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2.625" style="0" customWidth="1"/>
    <col min="33" max="33" width="4.875" style="0" customWidth="1"/>
    <col min="34" max="35" width="4.875" style="0" hidden="1" customWidth="1" outlineLevel="1"/>
    <col min="36" max="36" width="6.75390625" style="0" bestFit="1" customWidth="1" collapsed="1"/>
    <col min="38" max="41" width="5.75390625" style="0" customWidth="1"/>
  </cols>
  <sheetData>
    <row r="1" ht="6" customHeight="1"/>
    <row r="2" spans="2:36" s="43" customFormat="1" ht="19.5" customHeight="1">
      <c r="B2" s="552" t="str">
        <f>plan!B2:N2</f>
        <v> Kierunek Elektrotechnika. Studia stacjonarne II stopnia.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</row>
    <row r="3" spans="1:38" ht="19.5" customHeight="1">
      <c r="A3" s="19"/>
      <c r="B3" s="553" t="s">
        <v>258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L3" t="s">
        <v>270</v>
      </c>
    </row>
    <row r="4" spans="1:36" ht="19.5" customHeight="1">
      <c r="A4" s="19"/>
      <c r="B4" s="554" t="str">
        <f>plan!B3:N3</f>
        <v>Obowiązuje od roku akad. 2018/2019 zatwierdzony Uchwałą Rady Wydziału w dniu 25.09.2018 r. 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</row>
    <row r="5" spans="9:27" s="2" customFormat="1" ht="13.5" thickBot="1">
      <c r="I5" s="70"/>
      <c r="R5" s="70"/>
      <c r="AA5" s="70"/>
    </row>
    <row r="6" spans="1:36" ht="13.5" thickBot="1">
      <c r="A6" s="8"/>
      <c r="B6" s="23"/>
      <c r="C6" s="111"/>
      <c r="D6" s="105"/>
      <c r="E6" s="22"/>
      <c r="F6" s="503" t="s">
        <v>13</v>
      </c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5" t="s">
        <v>14</v>
      </c>
      <c r="AH6" s="506"/>
      <c r="AI6" s="506"/>
      <c r="AJ6" s="507"/>
    </row>
    <row r="7" spans="1:36" ht="12.75">
      <c r="A7" s="9" t="s">
        <v>1</v>
      </c>
      <c r="B7" s="24" t="s">
        <v>16</v>
      </c>
      <c r="C7" s="112" t="s">
        <v>37</v>
      </c>
      <c r="D7" s="106" t="s">
        <v>38</v>
      </c>
      <c r="E7" s="25" t="s">
        <v>28</v>
      </c>
      <c r="F7" s="511" t="s">
        <v>7</v>
      </c>
      <c r="G7" s="512"/>
      <c r="H7" s="512"/>
      <c r="I7" s="512"/>
      <c r="J7" s="512"/>
      <c r="K7" s="512"/>
      <c r="L7" s="512"/>
      <c r="M7" s="512"/>
      <c r="N7" s="513"/>
      <c r="O7" s="511" t="s">
        <v>8</v>
      </c>
      <c r="P7" s="512"/>
      <c r="Q7" s="512"/>
      <c r="R7" s="512"/>
      <c r="S7" s="512"/>
      <c r="T7" s="512"/>
      <c r="U7" s="512"/>
      <c r="V7" s="512"/>
      <c r="W7" s="513"/>
      <c r="X7" s="511" t="s">
        <v>9</v>
      </c>
      <c r="Y7" s="512"/>
      <c r="Z7" s="512"/>
      <c r="AA7" s="512"/>
      <c r="AB7" s="512"/>
      <c r="AC7" s="512"/>
      <c r="AD7" s="512"/>
      <c r="AE7" s="512"/>
      <c r="AF7" s="513"/>
      <c r="AG7" s="508" t="s">
        <v>15</v>
      </c>
      <c r="AH7" s="509"/>
      <c r="AI7" s="509"/>
      <c r="AJ7" s="510"/>
    </row>
    <row r="8" spans="1:36" ht="13.5" thickBot="1">
      <c r="A8" s="9"/>
      <c r="B8" s="306"/>
      <c r="C8" s="307"/>
      <c r="D8" s="308"/>
      <c r="E8" s="307"/>
      <c r="F8" s="309" t="s">
        <v>17</v>
      </c>
      <c r="G8" s="303" t="s">
        <v>35</v>
      </c>
      <c r="H8" s="304" t="s">
        <v>34</v>
      </c>
      <c r="I8" s="305" t="s">
        <v>36</v>
      </c>
      <c r="J8" s="11" t="s">
        <v>2</v>
      </c>
      <c r="K8" s="12" t="s">
        <v>3</v>
      </c>
      <c r="L8" s="12" t="s">
        <v>4</v>
      </c>
      <c r="M8" s="12" t="s">
        <v>5</v>
      </c>
      <c r="N8" s="173" t="s">
        <v>6</v>
      </c>
      <c r="O8" s="302" t="s">
        <v>17</v>
      </c>
      <c r="P8" s="303" t="s">
        <v>35</v>
      </c>
      <c r="Q8" s="304" t="s">
        <v>34</v>
      </c>
      <c r="R8" s="305" t="s">
        <v>36</v>
      </c>
      <c r="S8" s="11" t="s">
        <v>2</v>
      </c>
      <c r="T8" s="12" t="s">
        <v>3</v>
      </c>
      <c r="U8" s="12" t="s">
        <v>4</v>
      </c>
      <c r="V8" s="12" t="s">
        <v>5</v>
      </c>
      <c r="W8" s="173" t="s">
        <v>6</v>
      </c>
      <c r="X8" s="302" t="s">
        <v>17</v>
      </c>
      <c r="Y8" s="303" t="s">
        <v>35</v>
      </c>
      <c r="Z8" s="304" t="s">
        <v>34</v>
      </c>
      <c r="AA8" s="305" t="s">
        <v>36</v>
      </c>
      <c r="AB8" s="11" t="s">
        <v>2</v>
      </c>
      <c r="AC8" s="12" t="s">
        <v>3</v>
      </c>
      <c r="AD8" s="12" t="s">
        <v>4</v>
      </c>
      <c r="AE8" s="12" t="s">
        <v>5</v>
      </c>
      <c r="AF8" s="173" t="s">
        <v>6</v>
      </c>
      <c r="AG8" s="21" t="str">
        <f>X8</f>
        <v>ECTS</v>
      </c>
      <c r="AH8" s="33" t="str">
        <f>Y8</f>
        <v>ECTS(n)</v>
      </c>
      <c r="AI8" s="33" t="str">
        <f>Z8</f>
        <v>ECTS(p)</v>
      </c>
      <c r="AJ8" s="10" t="s">
        <v>18</v>
      </c>
    </row>
    <row r="9" spans="1:36" s="42" customFormat="1" ht="19.5" customHeight="1" thickBot="1">
      <c r="A9" s="314" t="s">
        <v>89</v>
      </c>
      <c r="B9" s="315" t="s">
        <v>260</v>
      </c>
      <c r="C9" s="311"/>
      <c r="D9" s="316"/>
      <c r="E9" s="311"/>
      <c r="F9" s="310"/>
      <c r="G9" s="312"/>
      <c r="H9" s="316"/>
      <c r="I9" s="368"/>
      <c r="J9" s="524"/>
      <c r="K9" s="524"/>
      <c r="L9" s="524"/>
      <c r="M9" s="524"/>
      <c r="N9" s="525"/>
      <c r="O9" s="287">
        <v>16</v>
      </c>
      <c r="P9" s="312"/>
      <c r="Q9" s="313"/>
      <c r="R9" s="368">
        <v>2</v>
      </c>
      <c r="S9" s="524">
        <v>14</v>
      </c>
      <c r="T9" s="524"/>
      <c r="U9" s="524"/>
      <c r="V9" s="524"/>
      <c r="W9" s="525"/>
      <c r="X9" s="287"/>
      <c r="Y9" s="312"/>
      <c r="Z9" s="313"/>
      <c r="AA9" s="368"/>
      <c r="AB9" s="524"/>
      <c r="AC9" s="524"/>
      <c r="AD9" s="524"/>
      <c r="AE9" s="524"/>
      <c r="AF9" s="525"/>
      <c r="AG9" s="287">
        <f>SUM(AG10:AG13)</f>
        <v>16</v>
      </c>
      <c r="AH9" s="310">
        <f>SUM(AH10:AH13)</f>
        <v>8</v>
      </c>
      <c r="AI9" s="310">
        <f>SUM(AI10:AI13)</f>
        <v>10</v>
      </c>
      <c r="AJ9" s="311">
        <f>SUM(AJ10:AJ13)</f>
        <v>210</v>
      </c>
    </row>
    <row r="10" spans="1:36" s="43" customFormat="1" ht="12.75">
      <c r="A10" s="30" t="s">
        <v>95</v>
      </c>
      <c r="B10" s="38" t="s">
        <v>143</v>
      </c>
      <c r="C10" s="86" t="str">
        <f>"Es2-"&amp;$AL$3&amp;"-"&amp;A10&amp;"-"&amp;IF(COUNTA(F10)&lt;&gt;0,$F$7,IF(COUNTA(O10)&lt;&gt;0,$O$7,IF(COUNTA(X10)&lt;&gt;0,$X$7,"")))</f>
        <v>Es2-PUE-13c-II</v>
      </c>
      <c r="D10" s="109" t="s">
        <v>244</v>
      </c>
      <c r="E10" s="98" t="s">
        <v>30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6</v>
      </c>
      <c r="P10" s="49">
        <v>3</v>
      </c>
      <c r="Q10" s="65">
        <v>3</v>
      </c>
      <c r="R10" s="73" t="s">
        <v>39</v>
      </c>
      <c r="S10" s="49">
        <v>2</v>
      </c>
      <c r="T10" s="26">
        <v>1</v>
      </c>
      <c r="U10" s="26">
        <v>2</v>
      </c>
      <c r="V10" s="26"/>
      <c r="W10" s="54"/>
      <c r="X10" s="49"/>
      <c r="Y10" s="49"/>
      <c r="Z10" s="65"/>
      <c r="AA10" s="73"/>
      <c r="AB10" s="49"/>
      <c r="AC10" s="26"/>
      <c r="AD10" s="26"/>
      <c r="AE10" s="26"/>
      <c r="AF10" s="54"/>
      <c r="AG10" s="62">
        <f aca="true" t="shared" si="0" ref="AG10:AG22">SUM(F10,O10,X10)</f>
        <v>6</v>
      </c>
      <c r="AH10" s="35">
        <f aca="true" t="shared" si="1" ref="AH10:AH22">SUM(G10,P10,Y10)</f>
        <v>3</v>
      </c>
      <c r="AI10" s="35">
        <f aca="true" t="shared" si="2" ref="AI10:AI22">SUM(H10,Q10,Z10)</f>
        <v>3</v>
      </c>
      <c r="AJ10" s="50">
        <f aca="true" t="shared" si="3" ref="AJ10:AJ22">SUM(J10:N10,S10:W10,AB10:AF10)*15</f>
        <v>75</v>
      </c>
    </row>
    <row r="11" spans="1:36" s="43" customFormat="1" ht="12.75">
      <c r="A11" s="30" t="s">
        <v>96</v>
      </c>
      <c r="B11" s="39" t="s">
        <v>241</v>
      </c>
      <c r="C11" s="113" t="str">
        <f>"Es2-"&amp;$AL$3&amp;"-"&amp;A11&amp;"-"&amp;IF(COUNTA(F11)&lt;&gt;0,$F$7,IF(COUNTA(O11)&lt;&gt;0,$O$7,IF(COUNTA(X11)&lt;&gt;0,$X$7,"")))</f>
        <v>Es2-PUE-14c-II</v>
      </c>
      <c r="D11" s="110" t="s">
        <v>246</v>
      </c>
      <c r="E11" s="95" t="s">
        <v>30</v>
      </c>
      <c r="F11" s="66"/>
      <c r="G11" s="60"/>
      <c r="H11" s="67"/>
      <c r="I11" s="74"/>
      <c r="J11" s="60"/>
      <c r="K11" s="27"/>
      <c r="L11" s="27"/>
      <c r="M11" s="27"/>
      <c r="N11" s="68"/>
      <c r="O11" s="60">
        <v>2</v>
      </c>
      <c r="P11" s="60">
        <v>1</v>
      </c>
      <c r="Q11" s="67">
        <v>2</v>
      </c>
      <c r="R11" s="74"/>
      <c r="S11" s="60"/>
      <c r="T11" s="27"/>
      <c r="U11" s="27"/>
      <c r="V11" s="27">
        <v>2</v>
      </c>
      <c r="W11" s="68"/>
      <c r="X11" s="60"/>
      <c r="Y11" s="60"/>
      <c r="Z11" s="67"/>
      <c r="AA11" s="74"/>
      <c r="AB11" s="60"/>
      <c r="AC11" s="27"/>
      <c r="AD11" s="27"/>
      <c r="AE11" s="27"/>
      <c r="AF11" s="68"/>
      <c r="AG11" s="60">
        <f t="shared" si="0"/>
        <v>2</v>
      </c>
      <c r="AH11" s="29">
        <f t="shared" si="1"/>
        <v>1</v>
      </c>
      <c r="AI11" s="29">
        <f t="shared" si="2"/>
        <v>2</v>
      </c>
      <c r="AJ11" s="78">
        <f t="shared" si="3"/>
        <v>30</v>
      </c>
    </row>
    <row r="12" spans="1:36" s="43" customFormat="1" ht="12.75">
      <c r="A12" s="30" t="s">
        <v>97</v>
      </c>
      <c r="B12" s="48" t="s">
        <v>144</v>
      </c>
      <c r="C12" s="114" t="str">
        <f>"Es2-"&amp;$AL$3&amp;"-"&amp;A12&amp;"-"&amp;IF(COUNTA(F12)&lt;&gt;0,$F$7,IF(COUNTA(O12)&lt;&gt;0,$O$7,IF(COUNTA(X12)&lt;&gt;0,$X$7,"")))</f>
        <v>Es2-PUE-15c-II</v>
      </c>
      <c r="D12" s="108" t="s">
        <v>245</v>
      </c>
      <c r="E12" s="96" t="s">
        <v>30</v>
      </c>
      <c r="F12" s="61"/>
      <c r="G12" s="62"/>
      <c r="H12" s="63"/>
      <c r="I12" s="72"/>
      <c r="J12" s="53"/>
      <c r="K12" s="26"/>
      <c r="L12" s="26"/>
      <c r="M12" s="26"/>
      <c r="N12" s="54"/>
      <c r="O12" s="61">
        <v>6</v>
      </c>
      <c r="P12" s="62">
        <v>3</v>
      </c>
      <c r="Q12" s="63">
        <v>3</v>
      </c>
      <c r="R12" s="72" t="s">
        <v>39</v>
      </c>
      <c r="S12" s="53">
        <v>2</v>
      </c>
      <c r="T12" s="26"/>
      <c r="U12" s="26"/>
      <c r="V12" s="26">
        <v>2</v>
      </c>
      <c r="W12" s="54">
        <v>1</v>
      </c>
      <c r="X12" s="61"/>
      <c r="Y12" s="62"/>
      <c r="Z12" s="63"/>
      <c r="AA12" s="72"/>
      <c r="AB12" s="53"/>
      <c r="AC12" s="26"/>
      <c r="AD12" s="26"/>
      <c r="AE12" s="26"/>
      <c r="AF12" s="54"/>
      <c r="AG12" s="55">
        <f t="shared" si="0"/>
        <v>6</v>
      </c>
      <c r="AH12" s="26">
        <f t="shared" si="1"/>
        <v>3</v>
      </c>
      <c r="AI12" s="49">
        <f t="shared" si="2"/>
        <v>3</v>
      </c>
      <c r="AJ12" s="50">
        <f t="shared" si="3"/>
        <v>75</v>
      </c>
    </row>
    <row r="13" spans="1:41" s="43" customFormat="1" ht="13.5" thickBot="1">
      <c r="A13" s="326" t="s">
        <v>90</v>
      </c>
      <c r="B13" s="327" t="s">
        <v>145</v>
      </c>
      <c r="C13" s="328" t="str">
        <f>"Es2-"&amp;$AL$3&amp;"-"&amp;A13&amp;"-"&amp;IF(COUNTA(F13)&lt;&gt;0,$F$7,IF(COUNTA(O13)&lt;&gt;0,$O$7,IF(COUNTA(X13)&lt;&gt;0,$X$7,"")))</f>
        <v>Es2-PUE-16c-II</v>
      </c>
      <c r="D13" s="329" t="s">
        <v>247</v>
      </c>
      <c r="E13" s="330" t="s">
        <v>30</v>
      </c>
      <c r="F13" s="322"/>
      <c r="G13" s="319"/>
      <c r="H13" s="323"/>
      <c r="I13" s="324"/>
      <c r="J13" s="325"/>
      <c r="K13" s="320"/>
      <c r="L13" s="320"/>
      <c r="M13" s="320"/>
      <c r="N13" s="321"/>
      <c r="O13" s="322">
        <v>2</v>
      </c>
      <c r="P13" s="319">
        <v>1</v>
      </c>
      <c r="Q13" s="323">
        <v>2</v>
      </c>
      <c r="R13" s="324"/>
      <c r="S13" s="319"/>
      <c r="T13" s="320"/>
      <c r="U13" s="320">
        <v>2</v>
      </c>
      <c r="V13" s="320"/>
      <c r="W13" s="321"/>
      <c r="X13" s="322"/>
      <c r="Y13" s="319"/>
      <c r="Z13" s="323"/>
      <c r="AA13" s="324"/>
      <c r="AB13" s="319"/>
      <c r="AC13" s="320"/>
      <c r="AD13" s="320"/>
      <c r="AE13" s="320"/>
      <c r="AF13" s="321"/>
      <c r="AG13" s="51">
        <f t="shared" si="0"/>
        <v>2</v>
      </c>
      <c r="AH13" s="374">
        <f t="shared" si="1"/>
        <v>1</v>
      </c>
      <c r="AI13" s="375">
        <f t="shared" si="2"/>
        <v>2</v>
      </c>
      <c r="AJ13" s="52">
        <f t="shared" si="3"/>
        <v>30</v>
      </c>
      <c r="AL13" s="189" t="str">
        <f>AG8</f>
        <v>ECTS</v>
      </c>
      <c r="AM13" s="190" t="str">
        <f>AH8</f>
        <v>ECTS(n)</v>
      </c>
      <c r="AN13" s="190" t="str">
        <f>AI8</f>
        <v>ECTS(p)</v>
      </c>
      <c r="AO13" s="189" t="str">
        <f>AJ8</f>
        <v>godz.</v>
      </c>
    </row>
    <row r="14" spans="1:41" s="43" customFormat="1" ht="30" customHeight="1" thickBot="1">
      <c r="A14" s="314" t="s">
        <v>133</v>
      </c>
      <c r="B14" s="340" t="s">
        <v>259</v>
      </c>
      <c r="C14" s="341"/>
      <c r="D14" s="342"/>
      <c r="E14" s="343"/>
      <c r="F14" s="339"/>
      <c r="G14" s="336"/>
      <c r="H14" s="337"/>
      <c r="I14" s="369"/>
      <c r="J14" s="547"/>
      <c r="K14" s="547"/>
      <c r="L14" s="547"/>
      <c r="M14" s="547"/>
      <c r="N14" s="548"/>
      <c r="O14" s="332">
        <v>12</v>
      </c>
      <c r="P14" s="336"/>
      <c r="Q14" s="337"/>
      <c r="R14" s="369">
        <v>1</v>
      </c>
      <c r="S14" s="547">
        <v>12</v>
      </c>
      <c r="T14" s="547"/>
      <c r="U14" s="547"/>
      <c r="V14" s="547"/>
      <c r="W14" s="548"/>
      <c r="X14" s="373"/>
      <c r="Y14" s="371"/>
      <c r="Z14" s="337"/>
      <c r="AA14" s="369"/>
      <c r="AB14" s="547"/>
      <c r="AC14" s="547"/>
      <c r="AD14" s="547"/>
      <c r="AE14" s="547"/>
      <c r="AF14" s="548"/>
      <c r="AG14" s="332">
        <f>SUM(AG15:AG22)</f>
        <v>24</v>
      </c>
      <c r="AH14" s="333">
        <f>SUM(AH15:AH22)</f>
        <v>16</v>
      </c>
      <c r="AI14" s="334">
        <f>SUM(AI15:AI22)</f>
        <v>13</v>
      </c>
      <c r="AJ14" s="335">
        <f>SUM(AJ15:AJ22)</f>
        <v>360</v>
      </c>
      <c r="AL14" s="191">
        <f>SUM(AG15:AG18,AG24:AG26)</f>
        <v>20</v>
      </c>
      <c r="AM14" s="191">
        <f>SUM(AH15:AH18,AH24:AH26)</f>
        <v>15</v>
      </c>
      <c r="AN14" s="191">
        <f>SUM(AI15:AI18,AI24:AI26)</f>
        <v>11</v>
      </c>
      <c r="AO14" s="191">
        <f>SUM(AJ15:AJ18,AJ24:AJ26)</f>
        <v>360</v>
      </c>
    </row>
    <row r="15" spans="1:41" s="43" customFormat="1" ht="12.75">
      <c r="A15" s="30" t="s">
        <v>91</v>
      </c>
      <c r="B15" s="38" t="s">
        <v>146</v>
      </c>
      <c r="C15" s="116" t="str">
        <f aca="true" t="shared" si="4" ref="C15:C22">"Es2-"&amp;$AL$3&amp;"-"&amp;A15&amp;"-"&amp;IF(COUNTA(F15)&lt;&gt;0,$F$7,IF(COUNTA(O15)&lt;&gt;0,$O$7,IF(COUNTA(X15)&lt;&gt;0,$X$7,"")))</f>
        <v>Es2-PUE-17c-II</v>
      </c>
      <c r="D15" s="109" t="s">
        <v>249</v>
      </c>
      <c r="E15" s="98" t="s">
        <v>30</v>
      </c>
      <c r="F15" s="55"/>
      <c r="G15" s="49"/>
      <c r="H15" s="65"/>
      <c r="I15" s="73"/>
      <c r="J15" s="49"/>
      <c r="K15" s="26"/>
      <c r="L15" s="26"/>
      <c r="M15" s="26"/>
      <c r="N15" s="54"/>
      <c r="O15" s="49">
        <v>3</v>
      </c>
      <c r="P15" s="49">
        <v>2</v>
      </c>
      <c r="Q15" s="65">
        <v>1</v>
      </c>
      <c r="R15" s="73" t="s">
        <v>39</v>
      </c>
      <c r="S15" s="49">
        <v>1</v>
      </c>
      <c r="T15" s="26"/>
      <c r="U15" s="26">
        <v>1</v>
      </c>
      <c r="V15" s="26"/>
      <c r="W15" s="54">
        <v>1</v>
      </c>
      <c r="X15" s="49"/>
      <c r="Y15" s="49"/>
      <c r="Z15" s="65"/>
      <c r="AA15" s="73"/>
      <c r="AB15" s="49"/>
      <c r="AC15" s="26"/>
      <c r="AD15" s="26"/>
      <c r="AE15" s="26"/>
      <c r="AF15" s="54"/>
      <c r="AG15" s="101">
        <f aca="true" t="shared" si="5" ref="AG15:AI18">SUM(F15,O15,X15)</f>
        <v>3</v>
      </c>
      <c r="AH15" s="35">
        <f t="shared" si="5"/>
        <v>2</v>
      </c>
      <c r="AI15" s="35">
        <f t="shared" si="5"/>
        <v>1</v>
      </c>
      <c r="AJ15" s="50">
        <f>SUM(J15:N15,S15:W15,AB15:AF15)*15</f>
        <v>45</v>
      </c>
      <c r="AO15" s="191">
        <f>SUM(AJ9,AO14)</f>
        <v>570</v>
      </c>
    </row>
    <row r="16" spans="1:36" s="43" customFormat="1" ht="12.75">
      <c r="A16" s="30" t="s">
        <v>92</v>
      </c>
      <c r="B16" s="39" t="s">
        <v>147</v>
      </c>
      <c r="C16" s="117" t="str">
        <f t="shared" si="4"/>
        <v>Es2-PUE-18c-II</v>
      </c>
      <c r="D16" s="110" t="s">
        <v>248</v>
      </c>
      <c r="E16" s="95" t="s">
        <v>30</v>
      </c>
      <c r="F16" s="66"/>
      <c r="G16" s="60"/>
      <c r="H16" s="67"/>
      <c r="I16" s="74"/>
      <c r="J16" s="60"/>
      <c r="K16" s="27"/>
      <c r="L16" s="27"/>
      <c r="M16" s="27"/>
      <c r="N16" s="68"/>
      <c r="O16" s="60">
        <v>3</v>
      </c>
      <c r="P16" s="60">
        <v>2</v>
      </c>
      <c r="Q16" s="67">
        <v>2</v>
      </c>
      <c r="R16" s="74"/>
      <c r="S16" s="60">
        <v>1</v>
      </c>
      <c r="T16" s="27"/>
      <c r="U16" s="27"/>
      <c r="V16" s="27">
        <v>2</v>
      </c>
      <c r="W16" s="68"/>
      <c r="X16" s="60"/>
      <c r="Y16" s="60"/>
      <c r="Z16" s="67"/>
      <c r="AA16" s="74"/>
      <c r="AB16" s="60"/>
      <c r="AC16" s="27"/>
      <c r="AD16" s="27"/>
      <c r="AE16" s="27"/>
      <c r="AF16" s="68"/>
      <c r="AG16" s="102">
        <f t="shared" si="5"/>
        <v>3</v>
      </c>
      <c r="AH16" s="29">
        <f t="shared" si="5"/>
        <v>2</v>
      </c>
      <c r="AI16" s="29">
        <f t="shared" si="5"/>
        <v>2</v>
      </c>
      <c r="AJ16" s="78">
        <f>SUM(J16:N16,S16:W16,AB16:AF16)*15</f>
        <v>45</v>
      </c>
    </row>
    <row r="17" spans="1:36" s="43" customFormat="1" ht="12.75">
      <c r="A17" s="30" t="s">
        <v>93</v>
      </c>
      <c r="B17" s="39" t="s">
        <v>148</v>
      </c>
      <c r="C17" s="117" t="str">
        <f t="shared" si="4"/>
        <v>Es2-PUE-19c-II</v>
      </c>
      <c r="D17" s="110" t="s">
        <v>249</v>
      </c>
      <c r="E17" s="95" t="s">
        <v>30</v>
      </c>
      <c r="F17" s="66"/>
      <c r="G17" s="60"/>
      <c r="H17" s="67"/>
      <c r="I17" s="74"/>
      <c r="J17" s="60"/>
      <c r="K17" s="27"/>
      <c r="L17" s="27"/>
      <c r="M17" s="27"/>
      <c r="N17" s="68"/>
      <c r="O17" s="60">
        <v>3</v>
      </c>
      <c r="P17" s="60">
        <v>2</v>
      </c>
      <c r="Q17" s="67">
        <v>1</v>
      </c>
      <c r="R17" s="74"/>
      <c r="S17" s="60">
        <v>1</v>
      </c>
      <c r="T17" s="27"/>
      <c r="U17" s="27">
        <v>1</v>
      </c>
      <c r="V17" s="27"/>
      <c r="W17" s="68">
        <v>1</v>
      </c>
      <c r="X17" s="60"/>
      <c r="Y17" s="60"/>
      <c r="Z17" s="67"/>
      <c r="AA17" s="74"/>
      <c r="AB17" s="60"/>
      <c r="AC17" s="27"/>
      <c r="AD17" s="27"/>
      <c r="AE17" s="27"/>
      <c r="AF17" s="68"/>
      <c r="AG17" s="102">
        <f t="shared" si="5"/>
        <v>3</v>
      </c>
      <c r="AH17" s="29">
        <f t="shared" si="5"/>
        <v>2</v>
      </c>
      <c r="AI17" s="29">
        <f t="shared" si="5"/>
        <v>1</v>
      </c>
      <c r="AJ17" s="78">
        <f>SUM(J17:N17,S17:W17,AB17:AF17)*15</f>
        <v>45</v>
      </c>
    </row>
    <row r="18" spans="1:36" s="43" customFormat="1" ht="12.75">
      <c r="A18" s="30" t="s">
        <v>94</v>
      </c>
      <c r="B18" s="39" t="s">
        <v>149</v>
      </c>
      <c r="C18" s="117" t="str">
        <f t="shared" si="4"/>
        <v>Es2-PUE-20c-II</v>
      </c>
      <c r="D18" s="110" t="s">
        <v>250</v>
      </c>
      <c r="E18" s="95" t="s">
        <v>30</v>
      </c>
      <c r="F18" s="66"/>
      <c r="G18" s="60"/>
      <c r="H18" s="67"/>
      <c r="I18" s="74"/>
      <c r="J18" s="60"/>
      <c r="K18" s="27"/>
      <c r="L18" s="27"/>
      <c r="M18" s="27"/>
      <c r="N18" s="68"/>
      <c r="O18" s="60">
        <v>3</v>
      </c>
      <c r="P18" s="60">
        <v>2</v>
      </c>
      <c r="Q18" s="67">
        <v>2</v>
      </c>
      <c r="R18" s="74"/>
      <c r="S18" s="60">
        <v>1</v>
      </c>
      <c r="T18" s="27"/>
      <c r="U18" s="27">
        <v>2</v>
      </c>
      <c r="V18" s="27"/>
      <c r="W18" s="68"/>
      <c r="X18" s="60"/>
      <c r="Y18" s="60"/>
      <c r="Z18" s="67"/>
      <c r="AA18" s="74"/>
      <c r="AB18" s="60"/>
      <c r="AC18" s="27"/>
      <c r="AD18" s="27"/>
      <c r="AE18" s="27"/>
      <c r="AF18" s="68"/>
      <c r="AG18" s="102">
        <f t="shared" si="5"/>
        <v>3</v>
      </c>
      <c r="AH18" s="29">
        <f t="shared" si="5"/>
        <v>2</v>
      </c>
      <c r="AI18" s="29">
        <f t="shared" si="5"/>
        <v>2</v>
      </c>
      <c r="AJ18" s="78">
        <f>SUM(J18:N18,S18:W18,AB18:AF18)*15</f>
        <v>45</v>
      </c>
    </row>
    <row r="19" spans="1:36" s="43" customFormat="1" ht="12.75">
      <c r="A19" s="30" t="s">
        <v>98</v>
      </c>
      <c r="B19" s="403" t="s">
        <v>150</v>
      </c>
      <c r="C19" s="116" t="str">
        <f t="shared" si="4"/>
        <v>Es2-PUE-21c-II</v>
      </c>
      <c r="D19" s="109" t="s">
        <v>248</v>
      </c>
      <c r="E19" s="98" t="s">
        <v>30</v>
      </c>
      <c r="F19" s="55"/>
      <c r="G19" s="49"/>
      <c r="H19" s="65"/>
      <c r="I19" s="73"/>
      <c r="J19" s="49"/>
      <c r="K19" s="26"/>
      <c r="L19" s="26"/>
      <c r="M19" s="26"/>
      <c r="N19" s="54"/>
      <c r="O19" s="49">
        <v>3</v>
      </c>
      <c r="P19" s="49">
        <v>2</v>
      </c>
      <c r="Q19" s="65">
        <v>2</v>
      </c>
      <c r="R19" s="73"/>
      <c r="S19" s="49">
        <v>1</v>
      </c>
      <c r="T19" s="26"/>
      <c r="U19" s="26">
        <v>2</v>
      </c>
      <c r="V19" s="26"/>
      <c r="W19" s="54"/>
      <c r="X19" s="49"/>
      <c r="Y19" s="49"/>
      <c r="Z19" s="65"/>
      <c r="AA19" s="73"/>
      <c r="AB19" s="49"/>
      <c r="AC19" s="26"/>
      <c r="AD19" s="26"/>
      <c r="AE19" s="26"/>
      <c r="AF19" s="54"/>
      <c r="AG19" s="101">
        <f t="shared" si="0"/>
        <v>3</v>
      </c>
      <c r="AH19" s="35">
        <f t="shared" si="1"/>
        <v>2</v>
      </c>
      <c r="AI19" s="35">
        <f t="shared" si="2"/>
        <v>2</v>
      </c>
      <c r="AJ19" s="50">
        <f t="shared" si="3"/>
        <v>45</v>
      </c>
    </row>
    <row r="20" spans="1:36" s="43" customFormat="1" ht="25.5">
      <c r="A20" s="30" t="s">
        <v>99</v>
      </c>
      <c r="B20" s="404" t="s">
        <v>242</v>
      </c>
      <c r="C20" s="117" t="str">
        <f t="shared" si="4"/>
        <v>Es2-PUE-22c-II</v>
      </c>
      <c r="D20" s="110" t="s">
        <v>319</v>
      </c>
      <c r="E20" s="95" t="s">
        <v>30</v>
      </c>
      <c r="F20" s="66"/>
      <c r="G20" s="60"/>
      <c r="H20" s="67"/>
      <c r="I20" s="74"/>
      <c r="J20" s="60"/>
      <c r="K20" s="27"/>
      <c r="L20" s="27"/>
      <c r="M20" s="27"/>
      <c r="N20" s="68"/>
      <c r="O20" s="60">
        <v>3</v>
      </c>
      <c r="P20" s="60">
        <v>2</v>
      </c>
      <c r="Q20" s="67">
        <v>2</v>
      </c>
      <c r="R20" s="74"/>
      <c r="S20" s="60">
        <v>1</v>
      </c>
      <c r="T20" s="27"/>
      <c r="U20" s="27">
        <v>2</v>
      </c>
      <c r="V20" s="27"/>
      <c r="W20" s="68"/>
      <c r="X20" s="60"/>
      <c r="Y20" s="60"/>
      <c r="Z20" s="67"/>
      <c r="AA20" s="74"/>
      <c r="AB20" s="60"/>
      <c r="AC20" s="27"/>
      <c r="AD20" s="27"/>
      <c r="AE20" s="27"/>
      <c r="AF20" s="68"/>
      <c r="AG20" s="102">
        <f t="shared" si="0"/>
        <v>3</v>
      </c>
      <c r="AH20" s="29">
        <f t="shared" si="1"/>
        <v>2</v>
      </c>
      <c r="AI20" s="29">
        <f t="shared" si="2"/>
        <v>2</v>
      </c>
      <c r="AJ20" s="78">
        <f t="shared" si="3"/>
        <v>45</v>
      </c>
    </row>
    <row r="21" spans="1:36" s="43" customFormat="1" ht="12.75">
      <c r="A21" s="30" t="s">
        <v>100</v>
      </c>
      <c r="B21" s="403" t="s">
        <v>151</v>
      </c>
      <c r="C21" s="116" t="str">
        <f t="shared" si="4"/>
        <v>Es2-PUE-23c-II</v>
      </c>
      <c r="D21" s="108" t="s">
        <v>251</v>
      </c>
      <c r="E21" s="96" t="s">
        <v>30</v>
      </c>
      <c r="F21" s="61"/>
      <c r="G21" s="62"/>
      <c r="H21" s="63"/>
      <c r="I21" s="72"/>
      <c r="J21" s="53"/>
      <c r="K21" s="26"/>
      <c r="L21" s="26"/>
      <c r="M21" s="26"/>
      <c r="N21" s="54"/>
      <c r="O21" s="61">
        <v>3</v>
      </c>
      <c r="P21" s="62">
        <v>2</v>
      </c>
      <c r="Q21" s="63">
        <v>1</v>
      </c>
      <c r="R21" s="72"/>
      <c r="S21" s="53">
        <v>1</v>
      </c>
      <c r="T21" s="26"/>
      <c r="U21" s="26">
        <v>1</v>
      </c>
      <c r="V21" s="26"/>
      <c r="W21" s="54">
        <v>1</v>
      </c>
      <c r="X21" s="61"/>
      <c r="Y21" s="62"/>
      <c r="Z21" s="63"/>
      <c r="AA21" s="72"/>
      <c r="AB21" s="53"/>
      <c r="AC21" s="26"/>
      <c r="AD21" s="26"/>
      <c r="AE21" s="26"/>
      <c r="AF21" s="54"/>
      <c r="AG21" s="103">
        <f t="shared" si="0"/>
        <v>3</v>
      </c>
      <c r="AH21" s="26">
        <f t="shared" si="1"/>
        <v>2</v>
      </c>
      <c r="AI21" s="49">
        <f t="shared" si="2"/>
        <v>1</v>
      </c>
      <c r="AJ21" s="50">
        <f t="shared" si="3"/>
        <v>45</v>
      </c>
    </row>
    <row r="22" spans="1:36" s="43" customFormat="1" ht="26.25" thickBot="1">
      <c r="A22" s="326" t="s">
        <v>101</v>
      </c>
      <c r="B22" s="405" t="s">
        <v>243</v>
      </c>
      <c r="C22" s="377" t="str">
        <f t="shared" si="4"/>
        <v>Es2-PUE-24c-II</v>
      </c>
      <c r="D22" s="329" t="s">
        <v>244</v>
      </c>
      <c r="E22" s="330" t="s">
        <v>30</v>
      </c>
      <c r="F22" s="322"/>
      <c r="G22" s="319"/>
      <c r="H22" s="323"/>
      <c r="I22" s="324"/>
      <c r="J22" s="325"/>
      <c r="K22" s="320"/>
      <c r="L22" s="320"/>
      <c r="M22" s="320"/>
      <c r="N22" s="321"/>
      <c r="O22" s="322">
        <v>3</v>
      </c>
      <c r="P22" s="319">
        <v>2</v>
      </c>
      <c r="Q22" s="323">
        <v>2</v>
      </c>
      <c r="R22" s="324" t="s">
        <v>39</v>
      </c>
      <c r="S22" s="319">
        <v>1</v>
      </c>
      <c r="T22" s="320"/>
      <c r="U22" s="320">
        <v>2</v>
      </c>
      <c r="V22" s="320"/>
      <c r="W22" s="321"/>
      <c r="X22" s="322"/>
      <c r="Y22" s="319"/>
      <c r="Z22" s="323"/>
      <c r="AA22" s="324"/>
      <c r="AB22" s="319"/>
      <c r="AC22" s="320"/>
      <c r="AD22" s="320"/>
      <c r="AE22" s="320"/>
      <c r="AF22" s="321"/>
      <c r="AG22" s="376">
        <f t="shared" si="0"/>
        <v>3</v>
      </c>
      <c r="AH22" s="318">
        <f t="shared" si="1"/>
        <v>2</v>
      </c>
      <c r="AI22" s="51">
        <f t="shared" si="2"/>
        <v>2</v>
      </c>
      <c r="AJ22" s="52">
        <f t="shared" si="3"/>
        <v>45</v>
      </c>
    </row>
    <row r="23" spans="1:36" s="43" customFormat="1" ht="30" customHeight="1" thickBot="1">
      <c r="A23" s="314" t="s">
        <v>69</v>
      </c>
      <c r="B23" s="340" t="s">
        <v>265</v>
      </c>
      <c r="C23" s="341"/>
      <c r="D23" s="342"/>
      <c r="E23" s="343"/>
      <c r="F23" s="339"/>
      <c r="G23" s="336"/>
      <c r="H23" s="337"/>
      <c r="I23" s="369"/>
      <c r="J23" s="547"/>
      <c r="K23" s="547"/>
      <c r="L23" s="547"/>
      <c r="M23" s="547"/>
      <c r="N23" s="548"/>
      <c r="O23" s="373"/>
      <c r="P23" s="371"/>
      <c r="Q23" s="337"/>
      <c r="R23" s="369"/>
      <c r="S23" s="547"/>
      <c r="T23" s="547"/>
      <c r="U23" s="547"/>
      <c r="V23" s="547"/>
      <c r="W23" s="548"/>
      <c r="X23" s="332">
        <v>8</v>
      </c>
      <c r="Y23" s="336"/>
      <c r="Z23" s="337"/>
      <c r="AA23" s="369"/>
      <c r="AB23" s="547">
        <v>12</v>
      </c>
      <c r="AC23" s="547"/>
      <c r="AD23" s="547"/>
      <c r="AE23" s="547"/>
      <c r="AF23" s="548"/>
      <c r="AG23" s="332">
        <f>SUM(AG24:AG30)</f>
        <v>16</v>
      </c>
      <c r="AH23" s="333">
        <f>SUM(AH24:AH30)</f>
        <v>14</v>
      </c>
      <c r="AI23" s="334">
        <f>SUM(AI24:AI30)</f>
        <v>8</v>
      </c>
      <c r="AJ23" s="335">
        <f>SUM(AJ24:AJ30)</f>
        <v>360</v>
      </c>
    </row>
    <row r="24" spans="1:36" s="43" customFormat="1" ht="12.75">
      <c r="A24" s="30" t="s">
        <v>102</v>
      </c>
      <c r="B24" s="48" t="s">
        <v>152</v>
      </c>
      <c r="C24" s="116" t="str">
        <f aca="true" t="shared" si="6" ref="C24:C30">"Es2-"&amp;$AL$3&amp;"-"&amp;A24&amp;"-"&amp;IF(COUNTA(F24)&lt;&gt;0,$F$7,IF(COUNTA(O24)&lt;&gt;0,$O$7,IF(COUNTA(X24)&lt;&gt;0,$X$7,"")))</f>
        <v>Es2-PUE-25c-III</v>
      </c>
      <c r="D24" s="108" t="s">
        <v>252</v>
      </c>
      <c r="E24" s="96" t="s">
        <v>30</v>
      </c>
      <c r="F24" s="80"/>
      <c r="G24" s="331"/>
      <c r="H24" s="82"/>
      <c r="I24" s="83"/>
      <c r="J24" s="84"/>
      <c r="K24" s="85"/>
      <c r="L24" s="85"/>
      <c r="M24" s="85"/>
      <c r="N24" s="86"/>
      <c r="O24" s="80"/>
      <c r="P24" s="331"/>
      <c r="Q24" s="82"/>
      <c r="R24" s="83"/>
      <c r="S24" s="84"/>
      <c r="T24" s="85"/>
      <c r="U24" s="85"/>
      <c r="V24" s="85"/>
      <c r="W24" s="86"/>
      <c r="X24" s="80">
        <v>4</v>
      </c>
      <c r="Y24" s="331">
        <v>3</v>
      </c>
      <c r="Z24" s="82">
        <v>3</v>
      </c>
      <c r="AA24" s="83"/>
      <c r="AB24" s="84">
        <v>1</v>
      </c>
      <c r="AC24" s="85"/>
      <c r="AD24" s="85">
        <v>2</v>
      </c>
      <c r="AE24" s="85">
        <v>2</v>
      </c>
      <c r="AF24" s="86">
        <v>1</v>
      </c>
      <c r="AG24" s="101">
        <f aca="true" t="shared" si="7" ref="AG24:AI27">SUM(F24,O24,X24)</f>
        <v>4</v>
      </c>
      <c r="AH24" s="26">
        <f t="shared" si="7"/>
        <v>3</v>
      </c>
      <c r="AI24" s="49">
        <f t="shared" si="7"/>
        <v>3</v>
      </c>
      <c r="AJ24" s="54">
        <f aca="true" t="shared" si="8" ref="AJ24:AJ30">SUM(J24:N24,S24:W24,AB24:AF24)*15</f>
        <v>90</v>
      </c>
    </row>
    <row r="25" spans="1:36" s="43" customFormat="1" ht="12.75">
      <c r="A25" s="30" t="s">
        <v>103</v>
      </c>
      <c r="B25" s="48" t="s">
        <v>153</v>
      </c>
      <c r="C25" s="116" t="str">
        <f t="shared" si="6"/>
        <v>Es2-PUE-26c-III</v>
      </c>
      <c r="D25" s="108" t="s">
        <v>251</v>
      </c>
      <c r="E25" s="96" t="s">
        <v>30</v>
      </c>
      <c r="F25" s="80"/>
      <c r="G25" s="81"/>
      <c r="H25" s="82"/>
      <c r="I25" s="83"/>
      <c r="J25" s="84"/>
      <c r="K25" s="85"/>
      <c r="L25" s="85"/>
      <c r="M25" s="85"/>
      <c r="N25" s="86"/>
      <c r="O25" s="80"/>
      <c r="P25" s="81"/>
      <c r="Q25" s="82"/>
      <c r="R25" s="83"/>
      <c r="S25" s="84"/>
      <c r="T25" s="85"/>
      <c r="U25" s="85"/>
      <c r="V25" s="85"/>
      <c r="W25" s="86"/>
      <c r="X25" s="80">
        <v>2</v>
      </c>
      <c r="Y25" s="81">
        <v>2</v>
      </c>
      <c r="Z25" s="82">
        <v>1</v>
      </c>
      <c r="AA25" s="83"/>
      <c r="AB25" s="84">
        <v>2</v>
      </c>
      <c r="AC25" s="85"/>
      <c r="AD25" s="85"/>
      <c r="AE25" s="85">
        <v>1</v>
      </c>
      <c r="AF25" s="86"/>
      <c r="AG25" s="101">
        <f t="shared" si="7"/>
        <v>2</v>
      </c>
      <c r="AH25" s="26">
        <f t="shared" si="7"/>
        <v>2</v>
      </c>
      <c r="AI25" s="49">
        <f t="shared" si="7"/>
        <v>1</v>
      </c>
      <c r="AJ25" s="50">
        <f t="shared" si="8"/>
        <v>45</v>
      </c>
    </row>
    <row r="26" spans="1:36" s="43" customFormat="1" ht="12.75">
      <c r="A26" s="30" t="s">
        <v>104</v>
      </c>
      <c r="B26" s="48" t="s">
        <v>154</v>
      </c>
      <c r="C26" s="116" t="str">
        <f t="shared" si="6"/>
        <v>Es2-PUE-27c-III</v>
      </c>
      <c r="D26" s="108" t="s">
        <v>253</v>
      </c>
      <c r="E26" s="96" t="s">
        <v>30</v>
      </c>
      <c r="F26" s="80"/>
      <c r="G26" s="81"/>
      <c r="H26" s="82"/>
      <c r="I26" s="83"/>
      <c r="J26" s="84"/>
      <c r="K26" s="85"/>
      <c r="L26" s="85"/>
      <c r="M26" s="85"/>
      <c r="N26" s="86"/>
      <c r="O26" s="80"/>
      <c r="P26" s="81"/>
      <c r="Q26" s="82"/>
      <c r="R26" s="83"/>
      <c r="S26" s="84"/>
      <c r="T26" s="85"/>
      <c r="U26" s="85"/>
      <c r="V26" s="85"/>
      <c r="W26" s="86"/>
      <c r="X26" s="80">
        <v>2</v>
      </c>
      <c r="Y26" s="81">
        <v>2</v>
      </c>
      <c r="Z26" s="82">
        <v>1</v>
      </c>
      <c r="AA26" s="83"/>
      <c r="AB26" s="84">
        <v>1</v>
      </c>
      <c r="AC26" s="85"/>
      <c r="AD26" s="85">
        <v>2</v>
      </c>
      <c r="AE26" s="85"/>
      <c r="AF26" s="86"/>
      <c r="AG26" s="101">
        <f t="shared" si="7"/>
        <v>2</v>
      </c>
      <c r="AH26" s="26">
        <f t="shared" si="7"/>
        <v>2</v>
      </c>
      <c r="AI26" s="49">
        <f t="shared" si="7"/>
        <v>1</v>
      </c>
      <c r="AJ26" s="50">
        <f t="shared" si="8"/>
        <v>45</v>
      </c>
    </row>
    <row r="27" spans="1:36" s="43" customFormat="1" ht="12.75">
      <c r="A27" s="30" t="s">
        <v>105</v>
      </c>
      <c r="B27" s="403" t="s">
        <v>155</v>
      </c>
      <c r="C27" s="116" t="str">
        <f t="shared" si="6"/>
        <v>Es2-PUE-28c-III</v>
      </c>
      <c r="D27" s="108" t="s">
        <v>257</v>
      </c>
      <c r="E27" s="96" t="s">
        <v>29</v>
      </c>
      <c r="F27" s="80"/>
      <c r="G27" s="81"/>
      <c r="H27" s="82"/>
      <c r="I27" s="83"/>
      <c r="J27" s="84"/>
      <c r="K27" s="85"/>
      <c r="L27" s="85"/>
      <c r="M27" s="85"/>
      <c r="N27" s="86"/>
      <c r="O27" s="80"/>
      <c r="P27" s="81"/>
      <c r="Q27" s="82"/>
      <c r="R27" s="83"/>
      <c r="S27" s="84"/>
      <c r="T27" s="85"/>
      <c r="U27" s="85"/>
      <c r="V27" s="85"/>
      <c r="W27" s="86"/>
      <c r="X27" s="80">
        <v>2</v>
      </c>
      <c r="Y27" s="81">
        <v>1</v>
      </c>
      <c r="Z27" s="82">
        <v>1</v>
      </c>
      <c r="AA27" s="83"/>
      <c r="AB27" s="84">
        <v>1</v>
      </c>
      <c r="AC27" s="85">
        <v>1</v>
      </c>
      <c r="AD27" s="85">
        <v>1</v>
      </c>
      <c r="AE27" s="85"/>
      <c r="AF27" s="86"/>
      <c r="AG27" s="101">
        <f t="shared" si="7"/>
        <v>2</v>
      </c>
      <c r="AH27" s="26">
        <f t="shared" si="7"/>
        <v>1</v>
      </c>
      <c r="AI27" s="49">
        <f t="shared" si="7"/>
        <v>1</v>
      </c>
      <c r="AJ27" s="50">
        <f t="shared" si="8"/>
        <v>45</v>
      </c>
    </row>
    <row r="28" spans="1:36" s="43" customFormat="1" ht="12.75">
      <c r="A28" s="30" t="s">
        <v>106</v>
      </c>
      <c r="B28" s="403" t="s">
        <v>255</v>
      </c>
      <c r="C28" s="116" t="str">
        <f t="shared" si="6"/>
        <v>Es2-PUE-29c-III</v>
      </c>
      <c r="D28" s="108" t="s">
        <v>254</v>
      </c>
      <c r="E28" s="96" t="s">
        <v>30</v>
      </c>
      <c r="F28" s="80"/>
      <c r="G28" s="81"/>
      <c r="H28" s="82"/>
      <c r="I28" s="83"/>
      <c r="J28" s="84"/>
      <c r="K28" s="85"/>
      <c r="L28" s="85"/>
      <c r="M28" s="85"/>
      <c r="N28" s="86"/>
      <c r="O28" s="80"/>
      <c r="P28" s="81"/>
      <c r="Q28" s="82"/>
      <c r="R28" s="83"/>
      <c r="S28" s="84"/>
      <c r="T28" s="85"/>
      <c r="U28" s="85"/>
      <c r="V28" s="85"/>
      <c r="W28" s="86"/>
      <c r="X28" s="80">
        <v>2</v>
      </c>
      <c r="Y28" s="81">
        <v>2</v>
      </c>
      <c r="Z28" s="82">
        <v>0</v>
      </c>
      <c r="AA28" s="83"/>
      <c r="AB28" s="84">
        <v>1</v>
      </c>
      <c r="AC28" s="85"/>
      <c r="AD28" s="85"/>
      <c r="AE28" s="85"/>
      <c r="AF28" s="86">
        <v>2</v>
      </c>
      <c r="AG28" s="101">
        <f aca="true" t="shared" si="9" ref="AG28:AI30">SUM(F28,O28,X28)</f>
        <v>2</v>
      </c>
      <c r="AH28" s="26">
        <f t="shared" si="9"/>
        <v>2</v>
      </c>
      <c r="AI28" s="49">
        <f t="shared" si="9"/>
        <v>0</v>
      </c>
      <c r="AJ28" s="50">
        <f t="shared" si="8"/>
        <v>45</v>
      </c>
    </row>
    <row r="29" spans="1:36" s="43" customFormat="1" ht="12.75">
      <c r="A29" s="30" t="s">
        <v>107</v>
      </c>
      <c r="B29" s="403" t="s">
        <v>25</v>
      </c>
      <c r="C29" s="116" t="str">
        <f t="shared" si="6"/>
        <v>Es2-PUE-30c-III</v>
      </c>
      <c r="D29" s="108" t="s">
        <v>256</v>
      </c>
      <c r="E29" s="96" t="s">
        <v>30</v>
      </c>
      <c r="F29" s="80"/>
      <c r="G29" s="81"/>
      <c r="H29" s="82"/>
      <c r="I29" s="83"/>
      <c r="J29" s="84"/>
      <c r="K29" s="85"/>
      <c r="L29" s="85"/>
      <c r="M29" s="85"/>
      <c r="N29" s="86"/>
      <c r="O29" s="80"/>
      <c r="P29" s="81"/>
      <c r="Q29" s="82"/>
      <c r="R29" s="83"/>
      <c r="S29" s="84"/>
      <c r="T29" s="85"/>
      <c r="U29" s="85"/>
      <c r="V29" s="85"/>
      <c r="W29" s="86"/>
      <c r="X29" s="80">
        <v>2</v>
      </c>
      <c r="Y29" s="81">
        <v>2</v>
      </c>
      <c r="Z29" s="82">
        <v>1</v>
      </c>
      <c r="AA29" s="83"/>
      <c r="AB29" s="84">
        <v>1</v>
      </c>
      <c r="AC29" s="85"/>
      <c r="AD29" s="85">
        <v>1</v>
      </c>
      <c r="AE29" s="85"/>
      <c r="AF29" s="86">
        <v>1</v>
      </c>
      <c r="AG29" s="101">
        <f t="shared" si="9"/>
        <v>2</v>
      </c>
      <c r="AH29" s="26">
        <f t="shared" si="9"/>
        <v>2</v>
      </c>
      <c r="AI29" s="49">
        <f t="shared" si="9"/>
        <v>1</v>
      </c>
      <c r="AJ29" s="50">
        <f t="shared" si="8"/>
        <v>45</v>
      </c>
    </row>
    <row r="30" spans="1:41" s="43" customFormat="1" ht="13.5" thickBot="1">
      <c r="A30" s="326" t="s">
        <v>108</v>
      </c>
      <c r="B30" s="406" t="s">
        <v>156</v>
      </c>
      <c r="C30" s="357" t="str">
        <f t="shared" si="6"/>
        <v>Es2-PUE-31c-III</v>
      </c>
      <c r="D30" s="345" t="s">
        <v>248</v>
      </c>
      <c r="E30" s="346" t="s">
        <v>30</v>
      </c>
      <c r="F30" s="347"/>
      <c r="G30" s="348"/>
      <c r="H30" s="349"/>
      <c r="I30" s="350"/>
      <c r="J30" s="351"/>
      <c r="K30" s="352"/>
      <c r="L30" s="352"/>
      <c r="M30" s="352"/>
      <c r="N30" s="353"/>
      <c r="O30" s="347"/>
      <c r="P30" s="348"/>
      <c r="Q30" s="349"/>
      <c r="R30" s="350"/>
      <c r="S30" s="351"/>
      <c r="T30" s="352"/>
      <c r="U30" s="352"/>
      <c r="V30" s="352"/>
      <c r="W30" s="353"/>
      <c r="X30" s="347">
        <v>2</v>
      </c>
      <c r="Y30" s="348">
        <v>2</v>
      </c>
      <c r="Z30" s="349">
        <v>1</v>
      </c>
      <c r="AA30" s="350"/>
      <c r="AB30" s="351">
        <v>1</v>
      </c>
      <c r="AC30" s="352"/>
      <c r="AD30" s="352">
        <v>1</v>
      </c>
      <c r="AE30" s="352">
        <v>1</v>
      </c>
      <c r="AF30" s="353"/>
      <c r="AG30" s="344">
        <f t="shared" si="9"/>
        <v>2</v>
      </c>
      <c r="AH30" s="318">
        <f t="shared" si="9"/>
        <v>2</v>
      </c>
      <c r="AI30" s="51">
        <f t="shared" si="9"/>
        <v>1</v>
      </c>
      <c r="AJ30" s="52">
        <f t="shared" si="8"/>
        <v>45</v>
      </c>
      <c r="AL30" s="538" t="s">
        <v>349</v>
      </c>
      <c r="AM30" s="538"/>
      <c r="AN30" s="538"/>
      <c r="AO30" s="538"/>
    </row>
    <row r="31" spans="1:41" s="44" customFormat="1" ht="19.5" customHeight="1" thickBot="1">
      <c r="A31" s="549" t="s">
        <v>42</v>
      </c>
      <c r="B31" s="550"/>
      <c r="C31" s="551"/>
      <c r="D31" s="358"/>
      <c r="E31" s="359"/>
      <c r="F31" s="360">
        <f>SUM(F10:F13,F15:F22,F24:F30)</f>
        <v>0</v>
      </c>
      <c r="G31" s="361">
        <f>SUM(G10:G13,G15:G22,G24:G30)</f>
        <v>0</v>
      </c>
      <c r="H31" s="361">
        <f>SUM(H10:H13,H15:H22,H24:H30)</f>
        <v>0</v>
      </c>
      <c r="I31" s="362"/>
      <c r="J31" s="363">
        <f aca="true" t="shared" si="10" ref="J31:Q31">SUM(J10:J13,J15:J22,J24:J30)</f>
        <v>0</v>
      </c>
      <c r="K31" s="363">
        <f t="shared" si="10"/>
        <v>0</v>
      </c>
      <c r="L31" s="363">
        <f t="shared" si="10"/>
        <v>0</v>
      </c>
      <c r="M31" s="363">
        <f t="shared" si="10"/>
        <v>0</v>
      </c>
      <c r="N31" s="364">
        <f t="shared" si="10"/>
        <v>0</v>
      </c>
      <c r="O31" s="360">
        <f t="shared" si="10"/>
        <v>40</v>
      </c>
      <c r="P31" s="361">
        <f t="shared" si="10"/>
        <v>24</v>
      </c>
      <c r="Q31" s="361">
        <f t="shared" si="10"/>
        <v>23</v>
      </c>
      <c r="R31" s="362"/>
      <c r="S31" s="363">
        <f aca="true" t="shared" si="11" ref="S31:Z31">SUM(S10:S13,S15:S22,S24:S30)</f>
        <v>12</v>
      </c>
      <c r="T31" s="363">
        <f t="shared" si="11"/>
        <v>1</v>
      </c>
      <c r="U31" s="363">
        <f t="shared" si="11"/>
        <v>15</v>
      </c>
      <c r="V31" s="363">
        <f t="shared" si="11"/>
        <v>6</v>
      </c>
      <c r="W31" s="364">
        <f t="shared" si="11"/>
        <v>4</v>
      </c>
      <c r="X31" s="360">
        <f t="shared" si="11"/>
        <v>16</v>
      </c>
      <c r="Y31" s="361">
        <f t="shared" si="11"/>
        <v>14</v>
      </c>
      <c r="Z31" s="361">
        <f t="shared" si="11"/>
        <v>8</v>
      </c>
      <c r="AA31" s="362"/>
      <c r="AB31" s="363">
        <f>SUM(AB10:AB13,AB15:AB22,AB24:AB30)</f>
        <v>8</v>
      </c>
      <c r="AC31" s="363">
        <f>SUM(AC10:AC13,AC15:AC22,AC24:AC30)</f>
        <v>1</v>
      </c>
      <c r="AD31" s="363">
        <f>SUM(AD10:AD13,AD15:AD22,AD24:AD30)</f>
        <v>7</v>
      </c>
      <c r="AE31" s="363">
        <f>SUM(AE10:AE13,AE15:AE22,AE24:AE30)</f>
        <v>4</v>
      </c>
      <c r="AF31" s="364">
        <f>SUM(AF10:AF13,AF15:AF22,AF24:AF30)</f>
        <v>4</v>
      </c>
      <c r="AG31" s="523" t="s">
        <v>23</v>
      </c>
      <c r="AH31" s="524"/>
      <c r="AI31" s="524"/>
      <c r="AJ31" s="525"/>
      <c r="AL31" s="189" t="str">
        <f>AL13</f>
        <v>ECTS</v>
      </c>
      <c r="AM31" s="190" t="str">
        <f>AM13</f>
        <v>ECTS(n)</v>
      </c>
      <c r="AN31" s="190" t="str">
        <f>AN13</f>
        <v>ECTS(p)</v>
      </c>
      <c r="AO31" s="189" t="str">
        <f>AO13</f>
        <v>godz.</v>
      </c>
    </row>
    <row r="32" spans="1:41" s="45" customFormat="1" ht="19.5" customHeight="1" thickBot="1">
      <c r="A32" s="530" t="s">
        <v>43</v>
      </c>
      <c r="B32" s="531"/>
      <c r="C32" s="532"/>
      <c r="D32" s="289"/>
      <c r="E32" s="291"/>
      <c r="F32" s="521" t="s">
        <v>23</v>
      </c>
      <c r="G32" s="522"/>
      <c r="H32" s="522"/>
      <c r="I32" s="526">
        <f>SUM(J31:N31)</f>
        <v>0</v>
      </c>
      <c r="J32" s="524"/>
      <c r="K32" s="524"/>
      <c r="L32" s="524"/>
      <c r="M32" s="524"/>
      <c r="N32" s="525"/>
      <c r="O32" s="521" t="s">
        <v>23</v>
      </c>
      <c r="P32" s="522"/>
      <c r="Q32" s="522"/>
      <c r="R32" s="526">
        <f>SUM(S31:W31)</f>
        <v>38</v>
      </c>
      <c r="S32" s="524"/>
      <c r="T32" s="524"/>
      <c r="U32" s="524"/>
      <c r="V32" s="524"/>
      <c r="W32" s="525"/>
      <c r="X32" s="521" t="s">
        <v>23</v>
      </c>
      <c r="Y32" s="522"/>
      <c r="Z32" s="522"/>
      <c r="AA32" s="523">
        <f>SUM(AB31:AF31)</f>
        <v>24</v>
      </c>
      <c r="AB32" s="524"/>
      <c r="AC32" s="524"/>
      <c r="AD32" s="524"/>
      <c r="AE32" s="524"/>
      <c r="AF32" s="525"/>
      <c r="AG32" s="287">
        <f>SUM(AG9,AG14,AG23)</f>
        <v>56</v>
      </c>
      <c r="AH32" s="287">
        <f>SUM(AH9,AH14,AH23)</f>
        <v>38</v>
      </c>
      <c r="AI32" s="287">
        <f>SUM(AI9,AI14,AI23)</f>
        <v>31</v>
      </c>
      <c r="AJ32" s="288">
        <f>SUM(I32,R32,AA32)*15</f>
        <v>930</v>
      </c>
      <c r="AL32" s="180">
        <f>SUM(AG9,AL14)</f>
        <v>36</v>
      </c>
      <c r="AM32" s="180">
        <f>SUM(AH9,AM14)</f>
        <v>23</v>
      </c>
      <c r="AN32" s="180">
        <f>SUM(AI9,AN14)</f>
        <v>21</v>
      </c>
      <c r="AO32" s="180">
        <f>SUM(AJ9,AO14)</f>
        <v>570</v>
      </c>
    </row>
    <row r="33" spans="1:36" s="42" customFormat="1" ht="19.5" customHeight="1" thickBot="1">
      <c r="A33" s="533" t="s">
        <v>44</v>
      </c>
      <c r="B33" s="534"/>
      <c r="C33" s="535"/>
      <c r="D33" s="46"/>
      <c r="E33" s="46"/>
      <c r="F33" s="520">
        <f>COUNTA(I10:I13,I15:I22,I24:I30)</f>
        <v>0</v>
      </c>
      <c r="G33" s="515"/>
      <c r="H33" s="515"/>
      <c r="I33" s="515"/>
      <c r="J33" s="515"/>
      <c r="K33" s="515"/>
      <c r="L33" s="515"/>
      <c r="M33" s="515"/>
      <c r="N33" s="516"/>
      <c r="O33" s="520">
        <f>COUNTA(R10:R13,R15:R22,R24:R30)</f>
        <v>4</v>
      </c>
      <c r="P33" s="515"/>
      <c r="Q33" s="515"/>
      <c r="R33" s="515"/>
      <c r="S33" s="515"/>
      <c r="T33" s="515"/>
      <c r="U33" s="515"/>
      <c r="V33" s="515"/>
      <c r="W33" s="516"/>
      <c r="X33" s="520">
        <f>COUNTA(AA10:AA13,AA15:AA22,AA24:AA30)</f>
        <v>0</v>
      </c>
      <c r="Y33" s="515"/>
      <c r="Z33" s="515"/>
      <c r="AA33" s="515"/>
      <c r="AB33" s="515"/>
      <c r="AC33" s="515"/>
      <c r="AD33" s="515"/>
      <c r="AE33" s="515"/>
      <c r="AF33" s="516"/>
      <c r="AG33" s="520">
        <f>SUM(F33:AF33)</f>
        <v>4</v>
      </c>
      <c r="AH33" s="515"/>
      <c r="AI33" s="515"/>
      <c r="AJ33" s="516"/>
    </row>
    <row r="34" spans="1:35" ht="12.75">
      <c r="A34" s="13"/>
      <c r="B34" s="13"/>
      <c r="C34" s="13"/>
      <c r="D34" s="13"/>
      <c r="E34" s="13"/>
      <c r="F34" s="14"/>
      <c r="G34" s="14"/>
      <c r="H34" s="14"/>
      <c r="I34" s="75"/>
      <c r="J34" s="31"/>
      <c r="K34" s="32"/>
      <c r="L34" s="15"/>
      <c r="M34" s="15"/>
      <c r="N34" s="15"/>
      <c r="O34" s="14"/>
      <c r="P34" s="14"/>
      <c r="Q34" s="14"/>
      <c r="R34" s="75"/>
      <c r="S34" s="31"/>
      <c r="T34" s="32"/>
      <c r="U34" s="15"/>
      <c r="V34" s="15"/>
      <c r="W34" s="15"/>
      <c r="X34" s="14"/>
      <c r="Y34" s="14"/>
      <c r="Z34" s="14"/>
      <c r="AA34" s="75"/>
      <c r="AB34" s="31"/>
      <c r="AC34" s="32"/>
      <c r="AD34" s="15"/>
      <c r="AE34" s="15"/>
      <c r="AF34" s="15"/>
      <c r="AG34" s="16"/>
      <c r="AH34" s="16"/>
      <c r="AI34" s="16"/>
    </row>
    <row r="35" spans="1:36" ht="12.75">
      <c r="A35" s="40"/>
      <c r="B35" s="34" t="s">
        <v>240</v>
      </c>
      <c r="D35" s="13"/>
      <c r="E35" s="13"/>
      <c r="F35" s="13"/>
      <c r="G35" s="13"/>
      <c r="H35" s="13"/>
      <c r="K35" s="13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20"/>
      <c r="AC35" s="13"/>
      <c r="AD35" s="13"/>
      <c r="AE35" s="13"/>
      <c r="AF35" s="13"/>
      <c r="AI35" s="13"/>
      <c r="AJ35" s="13"/>
    </row>
    <row r="36" spans="1:36" ht="12.75">
      <c r="A36" s="75"/>
      <c r="B36" s="100"/>
      <c r="C36" s="13"/>
      <c r="D36" s="13"/>
      <c r="E36" s="13"/>
      <c r="F36" s="13"/>
      <c r="G36" s="13"/>
      <c r="H36" s="13"/>
      <c r="K36" s="20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18"/>
    </row>
    <row r="37" spans="1:36" ht="12.75">
      <c r="A37" s="13"/>
      <c r="B37" s="20"/>
      <c r="C37" s="13"/>
      <c r="D37" s="13"/>
      <c r="E37" s="13"/>
      <c r="F37" s="13"/>
      <c r="G37" s="13"/>
      <c r="H37" s="13"/>
      <c r="I37" s="77"/>
      <c r="J37" s="20"/>
      <c r="K37" s="20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2.75">
      <c r="A54" s="13"/>
      <c r="B54" s="13"/>
      <c r="C54" s="13"/>
      <c r="D54" s="13"/>
      <c r="E54" s="13"/>
      <c r="F54" s="13"/>
      <c r="G54" s="13"/>
      <c r="H54" s="13"/>
      <c r="I54" s="77"/>
      <c r="J54" s="13"/>
      <c r="K54" s="13"/>
      <c r="L54" s="1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13"/>
      <c r="X54" s="13"/>
      <c r="Y54" s="13"/>
      <c r="Z54" s="13"/>
      <c r="AA54" s="77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2.75">
      <c r="A55" s="13"/>
      <c r="B55" s="13"/>
      <c r="C55" s="13"/>
      <c r="D55" s="13"/>
      <c r="E55" s="13"/>
      <c r="F55" s="13"/>
      <c r="G55" s="13"/>
      <c r="H55" s="13"/>
      <c r="I55" s="77"/>
      <c r="J55" s="13"/>
      <c r="K55" s="13"/>
      <c r="L55" s="13"/>
      <c r="M55" s="13"/>
      <c r="N55" s="13"/>
      <c r="O55" s="13"/>
      <c r="P55" s="13"/>
      <c r="Q55" s="13"/>
      <c r="R55" s="77"/>
      <c r="S55" s="13"/>
      <c r="T55" s="13"/>
      <c r="U55" s="13"/>
      <c r="V55" s="13"/>
      <c r="W55" s="13"/>
      <c r="X55" s="13"/>
      <c r="Y55" s="13"/>
      <c r="Z55" s="13"/>
      <c r="AA55" s="77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12.75">
      <c r="A56" s="13"/>
      <c r="B56" s="13"/>
      <c r="C56" s="13"/>
      <c r="D56" s="13"/>
      <c r="E56" s="13"/>
      <c r="F56" s="13"/>
      <c r="G56" s="13"/>
      <c r="H56" s="13"/>
      <c r="I56" s="77"/>
      <c r="J56" s="13"/>
      <c r="K56" s="13"/>
      <c r="L56" s="13"/>
      <c r="M56" s="13"/>
      <c r="N56" s="13"/>
      <c r="O56" s="13"/>
      <c r="P56" s="13"/>
      <c r="Q56" s="13"/>
      <c r="R56" s="77"/>
      <c r="S56" s="13"/>
      <c r="T56" s="13"/>
      <c r="U56" s="13"/>
      <c r="V56" s="13"/>
      <c r="W56" s="13"/>
      <c r="X56" s="13"/>
      <c r="Y56" s="13"/>
      <c r="Z56" s="13"/>
      <c r="AA56" s="77"/>
      <c r="AB56" s="13"/>
      <c r="AC56" s="13"/>
      <c r="AD56" s="13"/>
      <c r="AE56" s="13"/>
      <c r="AF56" s="13"/>
      <c r="AG56" s="13"/>
      <c r="AH56" s="13"/>
      <c r="AI56" s="13"/>
      <c r="AJ56" s="13"/>
    </row>
  </sheetData>
  <sheetProtection/>
  <mergeCells count="33">
    <mergeCell ref="S14:W14"/>
    <mergeCell ref="O7:W7"/>
    <mergeCell ref="AG33:AJ33"/>
    <mergeCell ref="X32:Z32"/>
    <mergeCell ref="AA32:AF32"/>
    <mergeCell ref="X33:AF33"/>
    <mergeCell ref="AB23:AF23"/>
    <mergeCell ref="F6:AF6"/>
    <mergeCell ref="AG6:AJ6"/>
    <mergeCell ref="AG7:AJ7"/>
    <mergeCell ref="X7:AF7"/>
    <mergeCell ref="F7:N7"/>
    <mergeCell ref="J9:N9"/>
    <mergeCell ref="AL30:AO30"/>
    <mergeCell ref="A31:C31"/>
    <mergeCell ref="A32:C32"/>
    <mergeCell ref="AB9:AF9"/>
    <mergeCell ref="AG31:AJ31"/>
    <mergeCell ref="O32:Q32"/>
    <mergeCell ref="AB14:AF14"/>
    <mergeCell ref="R32:W32"/>
    <mergeCell ref="S9:W9"/>
    <mergeCell ref="J14:N14"/>
    <mergeCell ref="B2:AJ2"/>
    <mergeCell ref="B3:AJ3"/>
    <mergeCell ref="B4:AJ4"/>
    <mergeCell ref="A33:C33"/>
    <mergeCell ref="F32:H32"/>
    <mergeCell ref="F33:N33"/>
    <mergeCell ref="I32:N32"/>
    <mergeCell ref="J23:N23"/>
    <mergeCell ref="S23:W23"/>
    <mergeCell ref="O33:W33"/>
  </mergeCells>
  <printOptions horizontalCentered="1"/>
  <pageMargins left="0.3937007874015748" right="0.3937007874015748" top="0.7874015748031497" bottom="0.3937007874015748" header="0.3937007874015748" footer="0.31496062992125984"/>
  <pageSetup horizontalDpi="1200" verticalDpi="1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2:AO59"/>
  <sheetViews>
    <sheetView view="pageBreakPreview" zoomScale="75" zoomScaleSheetLayoutView="75" zoomScalePageLayoutView="0" workbookViewId="0" topLeftCell="A1">
      <selection activeCell="A2" sqref="A2:AJ38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7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2.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2.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2.625" style="0" customWidth="1"/>
    <col min="33" max="33" width="4.875" style="0" customWidth="1"/>
    <col min="34" max="35" width="4.875" style="0" hidden="1" customWidth="1" outlineLevel="1"/>
    <col min="36" max="36" width="6.75390625" style="0" bestFit="1" customWidth="1" collapsed="1"/>
    <col min="38" max="41" width="5.75390625" style="0" customWidth="1"/>
  </cols>
  <sheetData>
    <row r="1" ht="6" customHeight="1"/>
    <row r="2" spans="2:36" s="43" customFormat="1" ht="19.5" customHeight="1">
      <c r="B2" s="552" t="str">
        <f>plan!B2:N2</f>
        <v> Kierunek Elektrotechnika. Studia stacjonarne II stopnia.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</row>
    <row r="3" spans="1:38" ht="19.5" customHeight="1">
      <c r="A3" s="19"/>
      <c r="B3" s="553" t="s">
        <v>262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L3" t="s">
        <v>271</v>
      </c>
    </row>
    <row r="4" spans="1:36" ht="19.5" customHeight="1">
      <c r="A4" s="19"/>
      <c r="B4" s="554" t="str">
        <f>plan!B3:N3</f>
        <v>Obowiązuje od roku akad. 2018/2019 zatwierdzony Uchwałą Rady Wydziału w dniu 25.09.2018 r. 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</row>
    <row r="5" spans="9:27" s="2" customFormat="1" ht="13.5" thickBot="1">
      <c r="I5" s="70"/>
      <c r="R5" s="70"/>
      <c r="AA5" s="70"/>
    </row>
    <row r="6" spans="1:36" ht="13.5" thickBot="1">
      <c r="A6" s="8"/>
      <c r="B6" s="23"/>
      <c r="C6" s="111"/>
      <c r="D6" s="105"/>
      <c r="E6" s="22"/>
      <c r="F6" s="503" t="s">
        <v>13</v>
      </c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5" t="s">
        <v>14</v>
      </c>
      <c r="AH6" s="506"/>
      <c r="AI6" s="506"/>
      <c r="AJ6" s="507"/>
    </row>
    <row r="7" spans="1:36" ht="12.75">
      <c r="A7" s="9" t="s">
        <v>1</v>
      </c>
      <c r="B7" s="24" t="s">
        <v>16</v>
      </c>
      <c r="C7" s="112" t="s">
        <v>37</v>
      </c>
      <c r="D7" s="106" t="s">
        <v>38</v>
      </c>
      <c r="E7" s="25" t="s">
        <v>28</v>
      </c>
      <c r="F7" s="511" t="s">
        <v>7</v>
      </c>
      <c r="G7" s="512"/>
      <c r="H7" s="512"/>
      <c r="I7" s="512"/>
      <c r="J7" s="512"/>
      <c r="K7" s="512"/>
      <c r="L7" s="512"/>
      <c r="M7" s="512"/>
      <c r="N7" s="513"/>
      <c r="O7" s="511" t="s">
        <v>8</v>
      </c>
      <c r="P7" s="512"/>
      <c r="Q7" s="512"/>
      <c r="R7" s="512"/>
      <c r="S7" s="512"/>
      <c r="T7" s="512"/>
      <c r="U7" s="512"/>
      <c r="V7" s="512"/>
      <c r="W7" s="513"/>
      <c r="X7" s="511" t="s">
        <v>9</v>
      </c>
      <c r="Y7" s="512"/>
      <c r="Z7" s="512"/>
      <c r="AA7" s="512"/>
      <c r="AB7" s="512"/>
      <c r="AC7" s="512"/>
      <c r="AD7" s="512"/>
      <c r="AE7" s="512"/>
      <c r="AF7" s="513"/>
      <c r="AG7" s="508" t="s">
        <v>15</v>
      </c>
      <c r="AH7" s="509"/>
      <c r="AI7" s="509"/>
      <c r="AJ7" s="510"/>
    </row>
    <row r="8" spans="1:36" ht="13.5" thickBot="1">
      <c r="A8" s="9"/>
      <c r="B8" s="306"/>
      <c r="C8" s="307"/>
      <c r="D8" s="308"/>
      <c r="E8" s="307"/>
      <c r="F8" s="309" t="s">
        <v>17</v>
      </c>
      <c r="G8" s="303" t="s">
        <v>35</v>
      </c>
      <c r="H8" s="304" t="s">
        <v>34</v>
      </c>
      <c r="I8" s="305" t="s">
        <v>36</v>
      </c>
      <c r="J8" s="11" t="s">
        <v>2</v>
      </c>
      <c r="K8" s="12" t="s">
        <v>3</v>
      </c>
      <c r="L8" s="12" t="s">
        <v>4</v>
      </c>
      <c r="M8" s="12" t="s">
        <v>5</v>
      </c>
      <c r="N8" s="173" t="s">
        <v>6</v>
      </c>
      <c r="O8" s="302" t="s">
        <v>17</v>
      </c>
      <c r="P8" s="303" t="s">
        <v>35</v>
      </c>
      <c r="Q8" s="304" t="s">
        <v>34</v>
      </c>
      <c r="R8" s="305" t="s">
        <v>36</v>
      </c>
      <c r="S8" s="11" t="s">
        <v>2</v>
      </c>
      <c r="T8" s="12" t="s">
        <v>3</v>
      </c>
      <c r="U8" s="12" t="s">
        <v>4</v>
      </c>
      <c r="V8" s="12" t="s">
        <v>5</v>
      </c>
      <c r="W8" s="173" t="s">
        <v>6</v>
      </c>
      <c r="X8" s="302" t="s">
        <v>17</v>
      </c>
      <c r="Y8" s="303" t="s">
        <v>35</v>
      </c>
      <c r="Z8" s="304" t="s">
        <v>34</v>
      </c>
      <c r="AA8" s="305" t="s">
        <v>36</v>
      </c>
      <c r="AB8" s="11" t="s">
        <v>2</v>
      </c>
      <c r="AC8" s="12" t="s">
        <v>3</v>
      </c>
      <c r="AD8" s="12" t="s">
        <v>4</v>
      </c>
      <c r="AE8" s="12" t="s">
        <v>5</v>
      </c>
      <c r="AF8" s="173" t="s">
        <v>6</v>
      </c>
      <c r="AG8" s="21" t="str">
        <f>X8</f>
        <v>ECTS</v>
      </c>
      <c r="AH8" s="33" t="str">
        <f>Y8</f>
        <v>ECTS(n)</v>
      </c>
      <c r="AI8" s="33" t="str">
        <f>Z8</f>
        <v>ECTS(p)</v>
      </c>
      <c r="AJ8" s="10" t="s">
        <v>18</v>
      </c>
    </row>
    <row r="9" spans="1:36" s="42" customFormat="1" ht="19.5" customHeight="1" thickBot="1">
      <c r="A9" s="314" t="s">
        <v>89</v>
      </c>
      <c r="B9" s="315" t="s">
        <v>261</v>
      </c>
      <c r="C9" s="311"/>
      <c r="D9" s="316"/>
      <c r="E9" s="311"/>
      <c r="F9" s="310"/>
      <c r="G9" s="312"/>
      <c r="H9" s="316"/>
      <c r="I9" s="368"/>
      <c r="J9" s="524"/>
      <c r="K9" s="524"/>
      <c r="L9" s="524"/>
      <c r="M9" s="524"/>
      <c r="N9" s="525"/>
      <c r="O9" s="287">
        <v>22</v>
      </c>
      <c r="P9" s="312"/>
      <c r="Q9" s="313"/>
      <c r="R9" s="368">
        <v>3</v>
      </c>
      <c r="S9" s="524">
        <v>20</v>
      </c>
      <c r="T9" s="524"/>
      <c r="U9" s="524"/>
      <c r="V9" s="524"/>
      <c r="W9" s="525"/>
      <c r="X9" s="287"/>
      <c r="Y9" s="312"/>
      <c r="Z9" s="313"/>
      <c r="AA9" s="368"/>
      <c r="AB9" s="524"/>
      <c r="AC9" s="524"/>
      <c r="AD9" s="524"/>
      <c r="AE9" s="524"/>
      <c r="AF9" s="525"/>
      <c r="AG9" s="287">
        <f>SUM(AG10:AG16)</f>
        <v>22</v>
      </c>
      <c r="AH9" s="310">
        <f>SUM(AH10:AH16)</f>
        <v>12</v>
      </c>
      <c r="AI9" s="310">
        <f>SUM(AI10:AI16)</f>
        <v>12</v>
      </c>
      <c r="AJ9" s="311">
        <f>SUM(AJ10:AJ16)</f>
        <v>300</v>
      </c>
    </row>
    <row r="10" spans="1:36" s="43" customFormat="1" ht="12.75">
      <c r="A10" s="30" t="s">
        <v>189</v>
      </c>
      <c r="B10" s="38" t="s">
        <v>190</v>
      </c>
      <c r="C10" s="86" t="str">
        <f aca="true" t="shared" si="0" ref="C10:C16">"Es2-"&amp;$AL$3&amp;"-"&amp;A10&amp;"-"&amp;IF(COUNTA(F10)&lt;&gt;0,$F$7,IF(COUNTA(O10)&lt;&gt;0,$O$7,IF(COUNTA(X10)&lt;&gt;0,$X$7,"")))</f>
        <v>Es2-SEPT-13d-II</v>
      </c>
      <c r="D10" s="109" t="s">
        <v>320</v>
      </c>
      <c r="E10" s="98" t="s">
        <v>29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4</v>
      </c>
      <c r="P10" s="49">
        <v>2</v>
      </c>
      <c r="Q10" s="65">
        <v>2</v>
      </c>
      <c r="R10" s="73" t="s">
        <v>39</v>
      </c>
      <c r="S10" s="49">
        <v>1</v>
      </c>
      <c r="T10" s="26"/>
      <c r="U10" s="26">
        <v>2</v>
      </c>
      <c r="V10" s="26"/>
      <c r="W10" s="54"/>
      <c r="X10" s="49"/>
      <c r="Y10" s="49"/>
      <c r="Z10" s="65"/>
      <c r="AA10" s="73"/>
      <c r="AB10" s="49"/>
      <c r="AC10" s="26"/>
      <c r="AD10" s="26"/>
      <c r="AE10" s="26"/>
      <c r="AF10" s="54"/>
      <c r="AG10" s="62">
        <f aca="true" t="shared" si="1" ref="AG10:AI12">SUM(F10,O10,X10)</f>
        <v>4</v>
      </c>
      <c r="AH10" s="35">
        <f t="shared" si="1"/>
        <v>2</v>
      </c>
      <c r="AI10" s="35">
        <f t="shared" si="1"/>
        <v>2</v>
      </c>
      <c r="AJ10" s="50">
        <f aca="true" t="shared" si="2" ref="AJ10:AJ16">SUM(J10:N10,S10:W10,AB10:AF10)*15</f>
        <v>45</v>
      </c>
    </row>
    <row r="11" spans="1:36" s="43" customFormat="1" ht="12.75">
      <c r="A11" s="30" t="s">
        <v>191</v>
      </c>
      <c r="B11" s="39" t="s">
        <v>192</v>
      </c>
      <c r="C11" s="113" t="str">
        <f t="shared" si="0"/>
        <v>Es2-SEPT-14d-II</v>
      </c>
      <c r="D11" s="110" t="s">
        <v>257</v>
      </c>
      <c r="E11" s="95" t="s">
        <v>29</v>
      </c>
      <c r="F11" s="66"/>
      <c r="G11" s="60"/>
      <c r="H11" s="67"/>
      <c r="I11" s="74"/>
      <c r="J11" s="60"/>
      <c r="K11" s="27"/>
      <c r="L11" s="27"/>
      <c r="M11" s="27"/>
      <c r="N11" s="68"/>
      <c r="O11" s="60">
        <v>5</v>
      </c>
      <c r="P11" s="60">
        <v>2</v>
      </c>
      <c r="Q11" s="67">
        <v>3</v>
      </c>
      <c r="R11" s="74" t="s">
        <v>39</v>
      </c>
      <c r="S11" s="60">
        <v>2</v>
      </c>
      <c r="T11" s="27"/>
      <c r="U11" s="27">
        <v>2</v>
      </c>
      <c r="V11" s="27"/>
      <c r="W11" s="68"/>
      <c r="X11" s="60"/>
      <c r="Y11" s="60"/>
      <c r="Z11" s="67"/>
      <c r="AA11" s="74"/>
      <c r="AB11" s="60"/>
      <c r="AC11" s="27"/>
      <c r="AD11" s="27"/>
      <c r="AE11" s="27"/>
      <c r="AF11" s="68"/>
      <c r="AG11" s="60">
        <f t="shared" si="1"/>
        <v>5</v>
      </c>
      <c r="AH11" s="29">
        <f t="shared" si="1"/>
        <v>2</v>
      </c>
      <c r="AI11" s="29">
        <f t="shared" si="1"/>
        <v>3</v>
      </c>
      <c r="AJ11" s="78">
        <f t="shared" si="2"/>
        <v>60</v>
      </c>
    </row>
    <row r="12" spans="1:36" s="43" customFormat="1" ht="12.75">
      <c r="A12" s="30" t="s">
        <v>193</v>
      </c>
      <c r="B12" s="39" t="s">
        <v>194</v>
      </c>
      <c r="C12" s="113" t="str">
        <f t="shared" si="0"/>
        <v>Es2-SEPT-15d-II</v>
      </c>
      <c r="D12" s="110" t="s">
        <v>321</v>
      </c>
      <c r="E12" s="95" t="s">
        <v>29</v>
      </c>
      <c r="F12" s="66"/>
      <c r="G12" s="60"/>
      <c r="H12" s="67"/>
      <c r="I12" s="74"/>
      <c r="J12" s="60"/>
      <c r="K12" s="27"/>
      <c r="L12" s="27"/>
      <c r="M12" s="27"/>
      <c r="N12" s="68"/>
      <c r="O12" s="60">
        <v>2</v>
      </c>
      <c r="P12" s="60">
        <v>1</v>
      </c>
      <c r="Q12" s="67">
        <v>1</v>
      </c>
      <c r="R12" s="74"/>
      <c r="S12" s="60">
        <v>1</v>
      </c>
      <c r="T12" s="27"/>
      <c r="U12" s="27">
        <v>1</v>
      </c>
      <c r="V12" s="27"/>
      <c r="W12" s="68"/>
      <c r="X12" s="60"/>
      <c r="Y12" s="60"/>
      <c r="Z12" s="67"/>
      <c r="AA12" s="74"/>
      <c r="AB12" s="60"/>
      <c r="AC12" s="27"/>
      <c r="AD12" s="27"/>
      <c r="AE12" s="27"/>
      <c r="AF12" s="68"/>
      <c r="AG12" s="60">
        <f t="shared" si="1"/>
        <v>2</v>
      </c>
      <c r="AH12" s="29">
        <f t="shared" si="1"/>
        <v>1</v>
      </c>
      <c r="AI12" s="29">
        <f t="shared" si="1"/>
        <v>1</v>
      </c>
      <c r="AJ12" s="78">
        <f t="shared" si="2"/>
        <v>30</v>
      </c>
    </row>
    <row r="13" spans="1:36" s="43" customFormat="1" ht="12.75">
      <c r="A13" s="30" t="s">
        <v>195</v>
      </c>
      <c r="B13" s="39" t="s">
        <v>196</v>
      </c>
      <c r="C13" s="113" t="str">
        <f t="shared" si="0"/>
        <v>Es2-SEPT-16d-II</v>
      </c>
      <c r="D13" s="110" t="s">
        <v>322</v>
      </c>
      <c r="E13" s="95" t="s">
        <v>29</v>
      </c>
      <c r="F13" s="66"/>
      <c r="G13" s="60"/>
      <c r="H13" s="67"/>
      <c r="I13" s="74"/>
      <c r="J13" s="60"/>
      <c r="K13" s="27"/>
      <c r="L13" s="27"/>
      <c r="M13" s="27"/>
      <c r="N13" s="68"/>
      <c r="O13" s="60">
        <v>3</v>
      </c>
      <c r="P13" s="60">
        <v>2</v>
      </c>
      <c r="Q13" s="67">
        <v>2</v>
      </c>
      <c r="R13" s="74"/>
      <c r="S13" s="60">
        <v>1</v>
      </c>
      <c r="T13" s="27"/>
      <c r="U13" s="27">
        <v>1</v>
      </c>
      <c r="V13" s="27">
        <v>1</v>
      </c>
      <c r="W13" s="68"/>
      <c r="X13" s="60"/>
      <c r="Y13" s="60"/>
      <c r="Z13" s="67"/>
      <c r="AA13" s="74"/>
      <c r="AB13" s="60"/>
      <c r="AC13" s="27"/>
      <c r="AD13" s="27"/>
      <c r="AE13" s="27"/>
      <c r="AF13" s="68"/>
      <c r="AG13" s="60">
        <f aca="true" t="shared" si="3" ref="AG13:AI16">SUM(F13,O13,X13)</f>
        <v>3</v>
      </c>
      <c r="AH13" s="29">
        <f t="shared" si="3"/>
        <v>2</v>
      </c>
      <c r="AI13" s="29">
        <f t="shared" si="3"/>
        <v>2</v>
      </c>
      <c r="AJ13" s="78">
        <f t="shared" si="2"/>
        <v>45</v>
      </c>
    </row>
    <row r="14" spans="1:36" s="43" customFormat="1" ht="12.75">
      <c r="A14" s="30" t="s">
        <v>197</v>
      </c>
      <c r="B14" s="39" t="s">
        <v>198</v>
      </c>
      <c r="C14" s="113" t="str">
        <f t="shared" si="0"/>
        <v>Es2-SEPT-17d-II</v>
      </c>
      <c r="D14" s="110" t="s">
        <v>323</v>
      </c>
      <c r="E14" s="95" t="s">
        <v>29</v>
      </c>
      <c r="F14" s="66"/>
      <c r="G14" s="60"/>
      <c r="H14" s="67"/>
      <c r="I14" s="74"/>
      <c r="J14" s="60"/>
      <c r="K14" s="27"/>
      <c r="L14" s="27"/>
      <c r="M14" s="27"/>
      <c r="N14" s="68"/>
      <c r="O14" s="60">
        <v>2</v>
      </c>
      <c r="P14" s="60">
        <v>2</v>
      </c>
      <c r="Q14" s="67">
        <v>1</v>
      </c>
      <c r="R14" s="74"/>
      <c r="S14" s="60">
        <v>2</v>
      </c>
      <c r="T14" s="27"/>
      <c r="U14" s="27">
        <v>1</v>
      </c>
      <c r="V14" s="27"/>
      <c r="W14" s="68"/>
      <c r="X14" s="60"/>
      <c r="Y14" s="60"/>
      <c r="Z14" s="67"/>
      <c r="AA14" s="74"/>
      <c r="AB14" s="60"/>
      <c r="AC14" s="27"/>
      <c r="AD14" s="27"/>
      <c r="AE14" s="27"/>
      <c r="AF14" s="68"/>
      <c r="AG14" s="60">
        <f t="shared" si="3"/>
        <v>2</v>
      </c>
      <c r="AH14" s="29">
        <f t="shared" si="3"/>
        <v>2</v>
      </c>
      <c r="AI14" s="29">
        <f t="shared" si="3"/>
        <v>1</v>
      </c>
      <c r="AJ14" s="78">
        <f t="shared" si="2"/>
        <v>45</v>
      </c>
    </row>
    <row r="15" spans="1:36" s="43" customFormat="1" ht="12.75">
      <c r="A15" s="30" t="s">
        <v>199</v>
      </c>
      <c r="B15" s="48" t="s">
        <v>200</v>
      </c>
      <c r="C15" s="114" t="str">
        <f t="shared" si="0"/>
        <v>Es2-SEPT-18d-II</v>
      </c>
      <c r="D15" s="108" t="s">
        <v>324</v>
      </c>
      <c r="E15" s="96" t="s">
        <v>29</v>
      </c>
      <c r="F15" s="61"/>
      <c r="G15" s="62"/>
      <c r="H15" s="63"/>
      <c r="I15" s="72"/>
      <c r="J15" s="53"/>
      <c r="K15" s="26"/>
      <c r="L15" s="26"/>
      <c r="M15" s="26"/>
      <c r="N15" s="54"/>
      <c r="O15" s="61">
        <v>2</v>
      </c>
      <c r="P15" s="62">
        <v>1</v>
      </c>
      <c r="Q15" s="63">
        <v>1</v>
      </c>
      <c r="R15" s="72"/>
      <c r="S15" s="53">
        <v>1</v>
      </c>
      <c r="T15" s="26"/>
      <c r="U15" s="26">
        <v>1</v>
      </c>
      <c r="V15" s="26"/>
      <c r="W15" s="54"/>
      <c r="X15" s="61"/>
      <c r="Y15" s="62"/>
      <c r="Z15" s="63"/>
      <c r="AA15" s="72"/>
      <c r="AB15" s="53"/>
      <c r="AC15" s="26"/>
      <c r="AD15" s="26"/>
      <c r="AE15" s="26"/>
      <c r="AF15" s="54"/>
      <c r="AG15" s="55">
        <f t="shared" si="3"/>
        <v>2</v>
      </c>
      <c r="AH15" s="26">
        <f t="shared" si="3"/>
        <v>1</v>
      </c>
      <c r="AI15" s="49">
        <f t="shared" si="3"/>
        <v>1</v>
      </c>
      <c r="AJ15" s="50">
        <f t="shared" si="2"/>
        <v>30</v>
      </c>
    </row>
    <row r="16" spans="1:41" s="43" customFormat="1" ht="13.5" thickBot="1">
      <c r="A16" s="326" t="s">
        <v>201</v>
      </c>
      <c r="B16" s="327" t="s">
        <v>202</v>
      </c>
      <c r="C16" s="328" t="str">
        <f t="shared" si="0"/>
        <v>Es2-SEPT-19d-II</v>
      </c>
      <c r="D16" s="329" t="s">
        <v>321</v>
      </c>
      <c r="E16" s="330" t="s">
        <v>29</v>
      </c>
      <c r="F16" s="322"/>
      <c r="G16" s="319"/>
      <c r="H16" s="323"/>
      <c r="I16" s="324"/>
      <c r="J16" s="325"/>
      <c r="K16" s="320"/>
      <c r="L16" s="320"/>
      <c r="M16" s="320"/>
      <c r="N16" s="321"/>
      <c r="O16" s="322">
        <v>4</v>
      </c>
      <c r="P16" s="319">
        <v>2</v>
      </c>
      <c r="Q16" s="323">
        <v>2</v>
      </c>
      <c r="R16" s="324" t="s">
        <v>39</v>
      </c>
      <c r="S16" s="319">
        <v>2</v>
      </c>
      <c r="T16" s="320"/>
      <c r="U16" s="320">
        <v>1</v>
      </c>
      <c r="V16" s="320"/>
      <c r="W16" s="321"/>
      <c r="X16" s="322"/>
      <c r="Y16" s="319"/>
      <c r="Z16" s="323"/>
      <c r="AA16" s="324"/>
      <c r="AB16" s="319"/>
      <c r="AC16" s="320"/>
      <c r="AD16" s="320"/>
      <c r="AE16" s="320"/>
      <c r="AF16" s="321"/>
      <c r="AG16" s="51">
        <f t="shared" si="3"/>
        <v>4</v>
      </c>
      <c r="AH16" s="374">
        <f t="shared" si="3"/>
        <v>2</v>
      </c>
      <c r="AI16" s="375">
        <f t="shared" si="3"/>
        <v>2</v>
      </c>
      <c r="AJ16" s="52">
        <f t="shared" si="2"/>
        <v>45</v>
      </c>
      <c r="AL16" s="189" t="str">
        <f>AG8</f>
        <v>ECTS</v>
      </c>
      <c r="AM16" s="190" t="str">
        <f>AH8</f>
        <v>ECTS(n)</v>
      </c>
      <c r="AN16" s="190" t="str">
        <f>AI8</f>
        <v>ECTS(p)</v>
      </c>
      <c r="AO16" s="189" t="str">
        <f>AJ8</f>
        <v>godz.</v>
      </c>
    </row>
    <row r="17" spans="1:41" s="43" customFormat="1" ht="30" customHeight="1" thickBot="1">
      <c r="A17" s="314" t="s">
        <v>133</v>
      </c>
      <c r="B17" s="340" t="s">
        <v>263</v>
      </c>
      <c r="C17" s="341"/>
      <c r="D17" s="342"/>
      <c r="E17" s="343"/>
      <c r="F17" s="373"/>
      <c r="G17" s="371"/>
      <c r="H17" s="337"/>
      <c r="I17" s="369"/>
      <c r="J17" s="547"/>
      <c r="K17" s="547"/>
      <c r="L17" s="547"/>
      <c r="M17" s="547"/>
      <c r="N17" s="548"/>
      <c r="O17" s="332">
        <v>6</v>
      </c>
      <c r="P17" s="336"/>
      <c r="Q17" s="337"/>
      <c r="R17" s="369"/>
      <c r="S17" s="547">
        <v>6</v>
      </c>
      <c r="T17" s="547"/>
      <c r="U17" s="547"/>
      <c r="V17" s="547"/>
      <c r="W17" s="548"/>
      <c r="X17" s="339"/>
      <c r="Y17" s="336"/>
      <c r="Z17" s="337"/>
      <c r="AA17" s="369"/>
      <c r="AB17" s="547"/>
      <c r="AC17" s="547"/>
      <c r="AD17" s="547"/>
      <c r="AE17" s="547"/>
      <c r="AF17" s="548"/>
      <c r="AG17" s="332">
        <f>SUM(AG18:AG25)</f>
        <v>16</v>
      </c>
      <c r="AH17" s="333">
        <f>SUM(AH18:AH25)</f>
        <v>8</v>
      </c>
      <c r="AI17" s="334">
        <f>SUM(AI18:AI25)</f>
        <v>7</v>
      </c>
      <c r="AJ17" s="335">
        <f>SUM(AJ18:AJ25)</f>
        <v>240</v>
      </c>
      <c r="AL17" s="191">
        <f>SUM(AG18:AG20,AG27:AG30)</f>
        <v>14</v>
      </c>
      <c r="AM17" s="191">
        <f>SUM(AH18:AH20,AH27:AH30)</f>
        <v>11</v>
      </c>
      <c r="AN17" s="191">
        <f>SUM(AI18:AI20,AI27:AI30)</f>
        <v>7</v>
      </c>
      <c r="AO17" s="191">
        <f>SUM(AJ18:AJ20,AJ27:AJ30)</f>
        <v>270</v>
      </c>
    </row>
    <row r="18" spans="1:41" s="43" customFormat="1" ht="12.75">
      <c r="A18" s="30" t="s">
        <v>203</v>
      </c>
      <c r="B18" s="38" t="s">
        <v>204</v>
      </c>
      <c r="C18" s="116" t="str">
        <f aca="true" t="shared" si="4" ref="C18:C25">"Es2-"&amp;$AL$3&amp;"-"&amp;A18&amp;"-"&amp;IF(COUNTA(F18)&lt;&gt;0,$F$7,IF(COUNTA(O18)&lt;&gt;0,$O$7,IF(COUNTA(X18)&lt;&gt;0,$X$7,"")))</f>
        <v>Es2-SEPT-20d-II</v>
      </c>
      <c r="D18" s="109" t="s">
        <v>321</v>
      </c>
      <c r="E18" s="98" t="s">
        <v>29</v>
      </c>
      <c r="F18" s="55"/>
      <c r="G18" s="49"/>
      <c r="H18" s="65"/>
      <c r="I18" s="73"/>
      <c r="J18" s="49"/>
      <c r="K18" s="26"/>
      <c r="L18" s="26"/>
      <c r="M18" s="26"/>
      <c r="N18" s="54"/>
      <c r="O18" s="49">
        <v>2</v>
      </c>
      <c r="P18" s="49">
        <v>1</v>
      </c>
      <c r="Q18" s="65">
        <v>1</v>
      </c>
      <c r="R18" s="73"/>
      <c r="S18" s="49">
        <v>1</v>
      </c>
      <c r="T18" s="26"/>
      <c r="U18" s="26">
        <v>1</v>
      </c>
      <c r="V18" s="26"/>
      <c r="W18" s="54"/>
      <c r="X18" s="49"/>
      <c r="Y18" s="49"/>
      <c r="Z18" s="65"/>
      <c r="AA18" s="73"/>
      <c r="AB18" s="49"/>
      <c r="AC18" s="26"/>
      <c r="AD18" s="26"/>
      <c r="AE18" s="26"/>
      <c r="AF18" s="54"/>
      <c r="AG18" s="101">
        <f aca="true" t="shared" si="5" ref="AG18:AI25">SUM(F18,O18,X18)</f>
        <v>2</v>
      </c>
      <c r="AH18" s="35">
        <f t="shared" si="5"/>
        <v>1</v>
      </c>
      <c r="AI18" s="35">
        <f t="shared" si="5"/>
        <v>1</v>
      </c>
      <c r="AJ18" s="50">
        <f aca="true" t="shared" si="6" ref="AJ18:AJ25">SUM(J18:N18,S18:W18,AB18:AF18)*15</f>
        <v>30</v>
      </c>
      <c r="AO18" s="191">
        <f>SUM(AJ9,AO17)</f>
        <v>570</v>
      </c>
    </row>
    <row r="19" spans="1:36" s="43" customFormat="1" ht="12.75">
      <c r="A19" s="30" t="s">
        <v>205</v>
      </c>
      <c r="B19" s="39" t="s">
        <v>206</v>
      </c>
      <c r="C19" s="117" t="str">
        <f t="shared" si="4"/>
        <v>Es2-SEPT-21d-II</v>
      </c>
      <c r="D19" s="110" t="s">
        <v>325</v>
      </c>
      <c r="E19" s="95" t="s">
        <v>29</v>
      </c>
      <c r="F19" s="66"/>
      <c r="G19" s="60"/>
      <c r="H19" s="67"/>
      <c r="I19" s="74"/>
      <c r="J19" s="60"/>
      <c r="K19" s="27"/>
      <c r="L19" s="27"/>
      <c r="M19" s="27"/>
      <c r="N19" s="68"/>
      <c r="O19" s="60">
        <v>2</v>
      </c>
      <c r="P19" s="60">
        <v>1</v>
      </c>
      <c r="Q19" s="67">
        <v>1</v>
      </c>
      <c r="R19" s="74"/>
      <c r="S19" s="60">
        <v>1</v>
      </c>
      <c r="T19" s="27"/>
      <c r="U19" s="27">
        <v>1</v>
      </c>
      <c r="V19" s="27"/>
      <c r="W19" s="68"/>
      <c r="X19" s="60"/>
      <c r="Y19" s="60"/>
      <c r="Z19" s="67"/>
      <c r="AA19" s="74"/>
      <c r="AB19" s="60"/>
      <c r="AC19" s="27"/>
      <c r="AD19" s="27"/>
      <c r="AE19" s="27"/>
      <c r="AF19" s="68"/>
      <c r="AG19" s="102">
        <f t="shared" si="5"/>
        <v>2</v>
      </c>
      <c r="AH19" s="29">
        <f t="shared" si="5"/>
        <v>1</v>
      </c>
      <c r="AI19" s="29">
        <f t="shared" si="5"/>
        <v>1</v>
      </c>
      <c r="AJ19" s="78">
        <f t="shared" si="6"/>
        <v>30</v>
      </c>
    </row>
    <row r="20" spans="1:36" s="43" customFormat="1" ht="12.75">
      <c r="A20" s="30" t="s">
        <v>207</v>
      </c>
      <c r="B20" s="39" t="s">
        <v>208</v>
      </c>
      <c r="C20" s="117" t="str">
        <f t="shared" si="4"/>
        <v>Es2-SEPT-22d-II</v>
      </c>
      <c r="D20" s="110" t="s">
        <v>326</v>
      </c>
      <c r="E20" s="95" t="s">
        <v>29</v>
      </c>
      <c r="F20" s="66"/>
      <c r="G20" s="60"/>
      <c r="H20" s="67"/>
      <c r="I20" s="74"/>
      <c r="J20" s="60"/>
      <c r="K20" s="27"/>
      <c r="L20" s="27"/>
      <c r="M20" s="27"/>
      <c r="N20" s="68"/>
      <c r="O20" s="60">
        <v>2</v>
      </c>
      <c r="P20" s="60">
        <v>1</v>
      </c>
      <c r="Q20" s="67">
        <v>1</v>
      </c>
      <c r="R20" s="74"/>
      <c r="S20" s="60">
        <v>1</v>
      </c>
      <c r="T20" s="27"/>
      <c r="U20" s="27">
        <v>1</v>
      </c>
      <c r="V20" s="27"/>
      <c r="W20" s="68"/>
      <c r="X20" s="60"/>
      <c r="Y20" s="60"/>
      <c r="Z20" s="67"/>
      <c r="AA20" s="74"/>
      <c r="AB20" s="60"/>
      <c r="AC20" s="27"/>
      <c r="AD20" s="27"/>
      <c r="AE20" s="27"/>
      <c r="AF20" s="68"/>
      <c r="AG20" s="102">
        <f t="shared" si="5"/>
        <v>2</v>
      </c>
      <c r="AH20" s="29">
        <f t="shared" si="5"/>
        <v>1</v>
      </c>
      <c r="AI20" s="29">
        <f t="shared" si="5"/>
        <v>1</v>
      </c>
      <c r="AJ20" s="78">
        <f t="shared" si="6"/>
        <v>30</v>
      </c>
    </row>
    <row r="21" spans="1:36" s="43" customFormat="1" ht="12.75">
      <c r="A21" s="30" t="s">
        <v>209</v>
      </c>
      <c r="B21" s="39" t="s">
        <v>210</v>
      </c>
      <c r="C21" s="117" t="str">
        <f t="shared" si="4"/>
        <v>Es2-SEPT-23d-II</v>
      </c>
      <c r="D21" s="110" t="s">
        <v>327</v>
      </c>
      <c r="E21" s="95" t="s">
        <v>29</v>
      </c>
      <c r="F21" s="66"/>
      <c r="G21" s="60"/>
      <c r="H21" s="67"/>
      <c r="I21" s="74"/>
      <c r="J21" s="60"/>
      <c r="K21" s="27"/>
      <c r="L21" s="27"/>
      <c r="M21" s="27"/>
      <c r="N21" s="68"/>
      <c r="O21" s="60">
        <v>2</v>
      </c>
      <c r="P21" s="60">
        <v>1</v>
      </c>
      <c r="Q21" s="67">
        <v>1</v>
      </c>
      <c r="R21" s="74"/>
      <c r="S21" s="60">
        <v>1</v>
      </c>
      <c r="T21" s="27"/>
      <c r="U21" s="27">
        <v>1</v>
      </c>
      <c r="V21" s="27"/>
      <c r="W21" s="68"/>
      <c r="X21" s="60"/>
      <c r="Y21" s="60"/>
      <c r="Z21" s="67"/>
      <c r="AA21" s="74"/>
      <c r="AB21" s="60"/>
      <c r="AC21" s="27"/>
      <c r="AD21" s="27"/>
      <c r="AE21" s="27"/>
      <c r="AF21" s="68"/>
      <c r="AG21" s="102">
        <f t="shared" si="5"/>
        <v>2</v>
      </c>
      <c r="AH21" s="29">
        <f t="shared" si="5"/>
        <v>1</v>
      </c>
      <c r="AI21" s="29">
        <f t="shared" si="5"/>
        <v>1</v>
      </c>
      <c r="AJ21" s="78">
        <f t="shared" si="6"/>
        <v>30</v>
      </c>
    </row>
    <row r="22" spans="1:36" s="43" customFormat="1" ht="12.75">
      <c r="A22" s="30" t="s">
        <v>211</v>
      </c>
      <c r="B22" s="38" t="s">
        <v>212</v>
      </c>
      <c r="C22" s="116" t="str">
        <f t="shared" si="4"/>
        <v>Es2-SEPT-24d-II</v>
      </c>
      <c r="D22" s="109" t="s">
        <v>328</v>
      </c>
      <c r="E22" s="98" t="s">
        <v>29</v>
      </c>
      <c r="F22" s="55"/>
      <c r="G22" s="49"/>
      <c r="H22" s="65"/>
      <c r="I22" s="73"/>
      <c r="J22" s="49"/>
      <c r="K22" s="26"/>
      <c r="L22" s="26"/>
      <c r="M22" s="26"/>
      <c r="N22" s="54"/>
      <c r="O22" s="49">
        <v>2</v>
      </c>
      <c r="P22" s="49">
        <v>1</v>
      </c>
      <c r="Q22" s="65">
        <v>1</v>
      </c>
      <c r="R22" s="73"/>
      <c r="S22" s="49">
        <v>1</v>
      </c>
      <c r="T22" s="26"/>
      <c r="U22" s="26">
        <v>1</v>
      </c>
      <c r="V22" s="26"/>
      <c r="W22" s="54"/>
      <c r="X22" s="49"/>
      <c r="Y22" s="49"/>
      <c r="Z22" s="65"/>
      <c r="AA22" s="73"/>
      <c r="AB22" s="49"/>
      <c r="AC22" s="26"/>
      <c r="AD22" s="26"/>
      <c r="AE22" s="26"/>
      <c r="AF22" s="54"/>
      <c r="AG22" s="101">
        <f t="shared" si="5"/>
        <v>2</v>
      </c>
      <c r="AH22" s="35">
        <f t="shared" si="5"/>
        <v>1</v>
      </c>
      <c r="AI22" s="35">
        <f t="shared" si="5"/>
        <v>1</v>
      </c>
      <c r="AJ22" s="50">
        <f t="shared" si="6"/>
        <v>30</v>
      </c>
    </row>
    <row r="23" spans="1:36" s="43" customFormat="1" ht="12.75">
      <c r="A23" s="30" t="s">
        <v>213</v>
      </c>
      <c r="B23" s="39" t="s">
        <v>26</v>
      </c>
      <c r="C23" s="117" t="str">
        <f t="shared" si="4"/>
        <v>Es2-SEPT-25d-II</v>
      </c>
      <c r="D23" s="110" t="s">
        <v>250</v>
      </c>
      <c r="E23" s="95" t="s">
        <v>30</v>
      </c>
      <c r="F23" s="66"/>
      <c r="G23" s="60"/>
      <c r="H23" s="67"/>
      <c r="I23" s="74"/>
      <c r="J23" s="60"/>
      <c r="K23" s="27"/>
      <c r="L23" s="27"/>
      <c r="M23" s="27"/>
      <c r="N23" s="68"/>
      <c r="O23" s="60">
        <v>2</v>
      </c>
      <c r="P23" s="60">
        <v>1</v>
      </c>
      <c r="Q23" s="67">
        <v>1</v>
      </c>
      <c r="R23" s="74"/>
      <c r="S23" s="60">
        <v>1</v>
      </c>
      <c r="T23" s="27"/>
      <c r="U23" s="27">
        <v>1</v>
      </c>
      <c r="V23" s="27"/>
      <c r="W23" s="68"/>
      <c r="X23" s="60"/>
      <c r="Y23" s="60"/>
      <c r="Z23" s="67"/>
      <c r="AA23" s="74"/>
      <c r="AB23" s="60"/>
      <c r="AC23" s="27"/>
      <c r="AD23" s="27"/>
      <c r="AE23" s="27"/>
      <c r="AF23" s="68"/>
      <c r="AG23" s="102">
        <f t="shared" si="5"/>
        <v>2</v>
      </c>
      <c r="AH23" s="29">
        <f t="shared" si="5"/>
        <v>1</v>
      </c>
      <c r="AI23" s="29">
        <f t="shared" si="5"/>
        <v>1</v>
      </c>
      <c r="AJ23" s="78">
        <f t="shared" si="6"/>
        <v>30</v>
      </c>
    </row>
    <row r="24" spans="1:36" s="43" customFormat="1" ht="12.75">
      <c r="A24" s="30" t="s">
        <v>214</v>
      </c>
      <c r="B24" s="38" t="s">
        <v>215</v>
      </c>
      <c r="C24" s="116" t="str">
        <f t="shared" si="4"/>
        <v>Es2-SEPT-26d-II</v>
      </c>
      <c r="D24" s="108" t="s">
        <v>312</v>
      </c>
      <c r="E24" s="96" t="s">
        <v>29</v>
      </c>
      <c r="F24" s="61"/>
      <c r="G24" s="62"/>
      <c r="H24" s="63"/>
      <c r="I24" s="72"/>
      <c r="J24" s="53"/>
      <c r="K24" s="26"/>
      <c r="L24" s="26"/>
      <c r="M24" s="26"/>
      <c r="N24" s="54"/>
      <c r="O24" s="61">
        <v>2</v>
      </c>
      <c r="P24" s="62">
        <v>1</v>
      </c>
      <c r="Q24" s="63">
        <v>0</v>
      </c>
      <c r="R24" s="72"/>
      <c r="S24" s="53">
        <v>1</v>
      </c>
      <c r="T24" s="26"/>
      <c r="U24" s="26"/>
      <c r="V24" s="26"/>
      <c r="W24" s="54">
        <v>1</v>
      </c>
      <c r="X24" s="61"/>
      <c r="Y24" s="62"/>
      <c r="Z24" s="63"/>
      <c r="AA24" s="72"/>
      <c r="AB24" s="53"/>
      <c r="AC24" s="26"/>
      <c r="AD24" s="26"/>
      <c r="AE24" s="26"/>
      <c r="AF24" s="54"/>
      <c r="AG24" s="103">
        <f t="shared" si="5"/>
        <v>2</v>
      </c>
      <c r="AH24" s="26">
        <f t="shared" si="5"/>
        <v>1</v>
      </c>
      <c r="AI24" s="49">
        <f t="shared" si="5"/>
        <v>0</v>
      </c>
      <c r="AJ24" s="50">
        <f t="shared" si="6"/>
        <v>30</v>
      </c>
    </row>
    <row r="25" spans="1:36" s="43" customFormat="1" ht="13.5" thickBot="1">
      <c r="A25" s="326" t="s">
        <v>216</v>
      </c>
      <c r="B25" s="327" t="s">
        <v>217</v>
      </c>
      <c r="C25" s="377" t="str">
        <f t="shared" si="4"/>
        <v>Es2-SEPT-27d-II</v>
      </c>
      <c r="D25" s="329" t="s">
        <v>329</v>
      </c>
      <c r="E25" s="330" t="s">
        <v>29</v>
      </c>
      <c r="F25" s="322"/>
      <c r="G25" s="319"/>
      <c r="H25" s="323"/>
      <c r="I25" s="324"/>
      <c r="J25" s="325"/>
      <c r="K25" s="320"/>
      <c r="L25" s="320"/>
      <c r="M25" s="320"/>
      <c r="N25" s="321"/>
      <c r="O25" s="322">
        <v>2</v>
      </c>
      <c r="P25" s="319">
        <v>1</v>
      </c>
      <c r="Q25" s="323">
        <v>1</v>
      </c>
      <c r="R25" s="324"/>
      <c r="S25" s="319">
        <v>1</v>
      </c>
      <c r="T25" s="320"/>
      <c r="U25" s="320">
        <v>1</v>
      </c>
      <c r="V25" s="320"/>
      <c r="W25" s="321"/>
      <c r="X25" s="322"/>
      <c r="Y25" s="319"/>
      <c r="Z25" s="323"/>
      <c r="AA25" s="324"/>
      <c r="AB25" s="319"/>
      <c r="AC25" s="320"/>
      <c r="AD25" s="320"/>
      <c r="AE25" s="320"/>
      <c r="AF25" s="321"/>
      <c r="AG25" s="376">
        <f t="shared" si="5"/>
        <v>2</v>
      </c>
      <c r="AH25" s="318">
        <f t="shared" si="5"/>
        <v>1</v>
      </c>
      <c r="AI25" s="51">
        <f t="shared" si="5"/>
        <v>1</v>
      </c>
      <c r="AJ25" s="52">
        <f t="shared" si="6"/>
        <v>30</v>
      </c>
    </row>
    <row r="26" spans="1:36" s="43" customFormat="1" ht="30" customHeight="1" thickBot="1">
      <c r="A26" s="314" t="s">
        <v>69</v>
      </c>
      <c r="B26" s="340" t="s">
        <v>264</v>
      </c>
      <c r="C26" s="341"/>
      <c r="D26" s="342"/>
      <c r="E26" s="343"/>
      <c r="F26" s="339"/>
      <c r="G26" s="336"/>
      <c r="H26" s="337"/>
      <c r="I26" s="369"/>
      <c r="J26" s="547"/>
      <c r="K26" s="547"/>
      <c r="L26" s="547"/>
      <c r="M26" s="547"/>
      <c r="N26" s="548"/>
      <c r="O26" s="373"/>
      <c r="P26" s="371"/>
      <c r="Q26" s="337"/>
      <c r="R26" s="369"/>
      <c r="S26" s="547"/>
      <c r="T26" s="547"/>
      <c r="U26" s="547"/>
      <c r="V26" s="547"/>
      <c r="W26" s="548"/>
      <c r="X26" s="332">
        <v>8</v>
      </c>
      <c r="Y26" s="336"/>
      <c r="Z26" s="337"/>
      <c r="AA26" s="369"/>
      <c r="AB26" s="547">
        <v>12</v>
      </c>
      <c r="AC26" s="547"/>
      <c r="AD26" s="547"/>
      <c r="AE26" s="547"/>
      <c r="AF26" s="548"/>
      <c r="AG26" s="332">
        <f>SUM(AG27:AG33)</f>
        <v>14</v>
      </c>
      <c r="AH26" s="333">
        <f>SUM(AH27:AH33)</f>
        <v>14</v>
      </c>
      <c r="AI26" s="334">
        <f>SUM(AI27:AI33)</f>
        <v>7</v>
      </c>
      <c r="AJ26" s="335">
        <f>SUM(AJ27:AJ33)</f>
        <v>315</v>
      </c>
    </row>
    <row r="27" spans="1:36" s="43" customFormat="1" ht="15">
      <c r="A27" s="30" t="s">
        <v>218</v>
      </c>
      <c r="B27" s="48" t="s">
        <v>219</v>
      </c>
      <c r="C27" s="116" t="str">
        <f aca="true" t="shared" si="7" ref="C27:C33">"Es2-"&amp;$AL$3&amp;"-"&amp;A27&amp;"-"&amp;IF(COUNTA(F27)&lt;&gt;0,$F$7,IF(COUNTA(O27)&lt;&gt;0,$O$7,IF(COUNTA(X27)&lt;&gt;0,$X$7,"")))</f>
        <v>Es2-SEPT-28d-III</v>
      </c>
      <c r="D27" s="108" t="s">
        <v>320</v>
      </c>
      <c r="E27" s="96" t="s">
        <v>29</v>
      </c>
      <c r="F27" s="80"/>
      <c r="G27" s="331"/>
      <c r="H27" s="82"/>
      <c r="I27" s="83"/>
      <c r="J27" s="84"/>
      <c r="K27" s="85"/>
      <c r="L27" s="85"/>
      <c r="M27" s="85"/>
      <c r="N27" s="86"/>
      <c r="O27" s="80"/>
      <c r="P27" s="331"/>
      <c r="Q27" s="82"/>
      <c r="R27" s="83"/>
      <c r="S27" s="84"/>
      <c r="T27" s="85"/>
      <c r="U27" s="85"/>
      <c r="V27" s="85"/>
      <c r="W27" s="86"/>
      <c r="X27" s="80">
        <v>2</v>
      </c>
      <c r="Y27" s="331">
        <v>2</v>
      </c>
      <c r="Z27" s="82">
        <v>1</v>
      </c>
      <c r="AA27" s="83"/>
      <c r="AB27" s="378">
        <v>1</v>
      </c>
      <c r="AC27" s="378"/>
      <c r="AD27" s="378">
        <v>2</v>
      </c>
      <c r="AE27" s="379"/>
      <c r="AF27" s="380"/>
      <c r="AG27" s="101">
        <f aca="true" t="shared" si="8" ref="AG27:AI33">SUM(F27,O27,X27)</f>
        <v>2</v>
      </c>
      <c r="AH27" s="26">
        <f t="shared" si="8"/>
        <v>2</v>
      </c>
      <c r="AI27" s="49">
        <f t="shared" si="8"/>
        <v>1</v>
      </c>
      <c r="AJ27" s="54">
        <f aca="true" t="shared" si="9" ref="AJ27:AJ33">SUM(J27:N27,S27:W27,AB27:AF27)*15</f>
        <v>45</v>
      </c>
    </row>
    <row r="28" spans="1:36" s="43" customFormat="1" ht="12.75">
      <c r="A28" s="30" t="s">
        <v>220</v>
      </c>
      <c r="B28" s="48" t="s">
        <v>221</v>
      </c>
      <c r="C28" s="116" t="str">
        <f t="shared" si="7"/>
        <v>Es2-SEPT-29d-III</v>
      </c>
      <c r="D28" s="108" t="s">
        <v>323</v>
      </c>
      <c r="E28" s="96" t="s">
        <v>29</v>
      </c>
      <c r="F28" s="80"/>
      <c r="G28" s="81"/>
      <c r="H28" s="82"/>
      <c r="I28" s="83"/>
      <c r="J28" s="84"/>
      <c r="K28" s="85"/>
      <c r="L28" s="85"/>
      <c r="M28" s="85"/>
      <c r="N28" s="86"/>
      <c r="O28" s="80"/>
      <c r="P28" s="81"/>
      <c r="Q28" s="82"/>
      <c r="R28" s="83"/>
      <c r="S28" s="84"/>
      <c r="T28" s="85"/>
      <c r="U28" s="85"/>
      <c r="V28" s="85"/>
      <c r="W28" s="86"/>
      <c r="X28" s="80">
        <v>2</v>
      </c>
      <c r="Y28" s="81">
        <v>2</v>
      </c>
      <c r="Z28" s="82">
        <v>1</v>
      </c>
      <c r="AA28" s="83"/>
      <c r="AB28" s="89">
        <v>2</v>
      </c>
      <c r="AC28" s="17"/>
      <c r="AD28" s="17">
        <v>1</v>
      </c>
      <c r="AE28" s="17"/>
      <c r="AF28" s="88"/>
      <c r="AG28" s="101">
        <f t="shared" si="8"/>
        <v>2</v>
      </c>
      <c r="AH28" s="26">
        <f t="shared" si="8"/>
        <v>2</v>
      </c>
      <c r="AI28" s="49">
        <f t="shared" si="8"/>
        <v>1</v>
      </c>
      <c r="AJ28" s="50">
        <f t="shared" si="9"/>
        <v>45</v>
      </c>
    </row>
    <row r="29" spans="1:36" s="43" customFormat="1" ht="12.75">
      <c r="A29" s="30" t="s">
        <v>222</v>
      </c>
      <c r="B29" s="48" t="s">
        <v>223</v>
      </c>
      <c r="C29" s="116" t="str">
        <f t="shared" si="7"/>
        <v>Es2-SEPT-30d-III</v>
      </c>
      <c r="D29" s="108" t="s">
        <v>327</v>
      </c>
      <c r="E29" s="96" t="s">
        <v>29</v>
      </c>
      <c r="F29" s="80"/>
      <c r="G29" s="81"/>
      <c r="H29" s="82"/>
      <c r="I29" s="83"/>
      <c r="J29" s="84"/>
      <c r="K29" s="85"/>
      <c r="L29" s="85"/>
      <c r="M29" s="85"/>
      <c r="N29" s="86"/>
      <c r="O29" s="80"/>
      <c r="P29" s="81"/>
      <c r="Q29" s="82"/>
      <c r="R29" s="83"/>
      <c r="S29" s="84"/>
      <c r="T29" s="85"/>
      <c r="U29" s="85"/>
      <c r="V29" s="85"/>
      <c r="W29" s="86"/>
      <c r="X29" s="80">
        <v>2</v>
      </c>
      <c r="Y29" s="81">
        <v>2</v>
      </c>
      <c r="Z29" s="82">
        <v>1</v>
      </c>
      <c r="AA29" s="83"/>
      <c r="AB29" s="89">
        <v>2</v>
      </c>
      <c r="AC29" s="17"/>
      <c r="AD29" s="17"/>
      <c r="AE29" s="17">
        <v>1</v>
      </c>
      <c r="AF29" s="88"/>
      <c r="AG29" s="101">
        <f t="shared" si="8"/>
        <v>2</v>
      </c>
      <c r="AH29" s="26">
        <f t="shared" si="8"/>
        <v>2</v>
      </c>
      <c r="AI29" s="49">
        <f t="shared" si="8"/>
        <v>1</v>
      </c>
      <c r="AJ29" s="50">
        <f t="shared" si="9"/>
        <v>45</v>
      </c>
    </row>
    <row r="30" spans="1:36" s="43" customFormat="1" ht="12.75">
      <c r="A30" s="30" t="s">
        <v>224</v>
      </c>
      <c r="B30" s="38" t="s">
        <v>225</v>
      </c>
      <c r="C30" s="116" t="str">
        <f t="shared" si="7"/>
        <v>Es2-SEPT-31d-III</v>
      </c>
      <c r="D30" s="108" t="s">
        <v>257</v>
      </c>
      <c r="E30" s="96" t="s">
        <v>29</v>
      </c>
      <c r="F30" s="80"/>
      <c r="G30" s="81"/>
      <c r="H30" s="82"/>
      <c r="I30" s="83"/>
      <c r="J30" s="84"/>
      <c r="K30" s="85"/>
      <c r="L30" s="85"/>
      <c r="M30" s="85"/>
      <c r="N30" s="86"/>
      <c r="O30" s="80"/>
      <c r="P30" s="81"/>
      <c r="Q30" s="82"/>
      <c r="R30" s="83"/>
      <c r="S30" s="84"/>
      <c r="T30" s="85"/>
      <c r="U30" s="85"/>
      <c r="V30" s="85"/>
      <c r="W30" s="86"/>
      <c r="X30" s="80">
        <v>2</v>
      </c>
      <c r="Y30" s="81">
        <v>2</v>
      </c>
      <c r="Z30" s="82">
        <v>1</v>
      </c>
      <c r="AA30" s="83"/>
      <c r="AB30" s="89">
        <v>1</v>
      </c>
      <c r="AC30" s="17"/>
      <c r="AD30" s="17">
        <v>2</v>
      </c>
      <c r="AE30" s="17"/>
      <c r="AF30" s="88"/>
      <c r="AG30" s="101">
        <f t="shared" si="8"/>
        <v>2</v>
      </c>
      <c r="AH30" s="26">
        <f t="shared" si="8"/>
        <v>2</v>
      </c>
      <c r="AI30" s="49">
        <f t="shared" si="8"/>
        <v>1</v>
      </c>
      <c r="AJ30" s="50">
        <f t="shared" si="9"/>
        <v>45</v>
      </c>
    </row>
    <row r="31" spans="1:36" s="43" customFormat="1" ht="12.75">
      <c r="A31" s="30" t="s">
        <v>226</v>
      </c>
      <c r="B31" s="38" t="s">
        <v>227</v>
      </c>
      <c r="C31" s="116" t="str">
        <f t="shared" si="7"/>
        <v>Es2-SEPT-32d-III</v>
      </c>
      <c r="D31" s="108" t="s">
        <v>320</v>
      </c>
      <c r="E31" s="96" t="s">
        <v>29</v>
      </c>
      <c r="F31" s="80"/>
      <c r="G31" s="81"/>
      <c r="H31" s="82"/>
      <c r="I31" s="83"/>
      <c r="J31" s="84"/>
      <c r="K31" s="85"/>
      <c r="L31" s="85"/>
      <c r="M31" s="85"/>
      <c r="N31" s="86"/>
      <c r="O31" s="80"/>
      <c r="P31" s="81"/>
      <c r="Q31" s="82"/>
      <c r="R31" s="83"/>
      <c r="S31" s="84"/>
      <c r="T31" s="85"/>
      <c r="U31" s="85"/>
      <c r="V31" s="85"/>
      <c r="W31" s="86"/>
      <c r="X31" s="80">
        <v>2</v>
      </c>
      <c r="Y31" s="81">
        <v>2</v>
      </c>
      <c r="Z31" s="82">
        <v>1</v>
      </c>
      <c r="AA31" s="83"/>
      <c r="AB31" s="89">
        <v>1</v>
      </c>
      <c r="AC31" s="17"/>
      <c r="AD31" s="17">
        <v>2</v>
      </c>
      <c r="AE31" s="17"/>
      <c r="AF31" s="88"/>
      <c r="AG31" s="101">
        <f t="shared" si="8"/>
        <v>2</v>
      </c>
      <c r="AH31" s="26">
        <f t="shared" si="8"/>
        <v>2</v>
      </c>
      <c r="AI31" s="49">
        <f t="shared" si="8"/>
        <v>1</v>
      </c>
      <c r="AJ31" s="50">
        <f t="shared" si="9"/>
        <v>45</v>
      </c>
    </row>
    <row r="32" spans="1:36" s="43" customFormat="1" ht="12.75">
      <c r="A32" s="30" t="s">
        <v>228</v>
      </c>
      <c r="B32" s="38" t="s">
        <v>229</v>
      </c>
      <c r="C32" s="116" t="str">
        <f t="shared" si="7"/>
        <v>Es2-SEPT-33d-III</v>
      </c>
      <c r="D32" s="108" t="s">
        <v>328</v>
      </c>
      <c r="E32" s="96" t="s">
        <v>29</v>
      </c>
      <c r="F32" s="80"/>
      <c r="G32" s="81"/>
      <c r="H32" s="82"/>
      <c r="I32" s="83"/>
      <c r="J32" s="84"/>
      <c r="K32" s="85"/>
      <c r="L32" s="85"/>
      <c r="M32" s="85"/>
      <c r="N32" s="86"/>
      <c r="O32" s="80"/>
      <c r="P32" s="81"/>
      <c r="Q32" s="82"/>
      <c r="R32" s="83"/>
      <c r="S32" s="84"/>
      <c r="T32" s="85"/>
      <c r="U32" s="85"/>
      <c r="V32" s="85"/>
      <c r="W32" s="86"/>
      <c r="X32" s="80">
        <v>2</v>
      </c>
      <c r="Y32" s="81">
        <v>2</v>
      </c>
      <c r="Z32" s="82">
        <v>1</v>
      </c>
      <c r="AA32" s="83"/>
      <c r="AB32" s="89">
        <v>1</v>
      </c>
      <c r="AC32" s="17"/>
      <c r="AD32" s="17">
        <v>2</v>
      </c>
      <c r="AE32" s="17"/>
      <c r="AF32" s="88"/>
      <c r="AG32" s="101">
        <f t="shared" si="8"/>
        <v>2</v>
      </c>
      <c r="AH32" s="26">
        <f t="shared" si="8"/>
        <v>2</v>
      </c>
      <c r="AI32" s="49">
        <f t="shared" si="8"/>
        <v>1</v>
      </c>
      <c r="AJ32" s="50">
        <f t="shared" si="9"/>
        <v>45</v>
      </c>
    </row>
    <row r="33" spans="1:41" s="43" customFormat="1" ht="13.5" thickBot="1">
      <c r="A33" s="326" t="s">
        <v>230</v>
      </c>
      <c r="B33" s="384" t="s">
        <v>231</v>
      </c>
      <c r="C33" s="357" t="str">
        <f t="shared" si="7"/>
        <v>Es2-SEPT-34d-III</v>
      </c>
      <c r="D33" s="345" t="s">
        <v>323</v>
      </c>
      <c r="E33" s="346" t="s">
        <v>29</v>
      </c>
      <c r="F33" s="347"/>
      <c r="G33" s="348"/>
      <c r="H33" s="349"/>
      <c r="I33" s="350"/>
      <c r="J33" s="351"/>
      <c r="K33" s="352"/>
      <c r="L33" s="352"/>
      <c r="M33" s="352"/>
      <c r="N33" s="353"/>
      <c r="O33" s="347"/>
      <c r="P33" s="348"/>
      <c r="Q33" s="349"/>
      <c r="R33" s="350"/>
      <c r="S33" s="351"/>
      <c r="T33" s="352"/>
      <c r="U33" s="352"/>
      <c r="V33" s="352"/>
      <c r="W33" s="353"/>
      <c r="X33" s="347">
        <v>2</v>
      </c>
      <c r="Y33" s="348">
        <v>2</v>
      </c>
      <c r="Z33" s="349">
        <v>1</v>
      </c>
      <c r="AA33" s="350"/>
      <c r="AB33" s="381">
        <v>2</v>
      </c>
      <c r="AC33" s="382"/>
      <c r="AD33" s="382">
        <v>1</v>
      </c>
      <c r="AE33" s="382"/>
      <c r="AF33" s="383"/>
      <c r="AG33" s="344">
        <f t="shared" si="8"/>
        <v>2</v>
      </c>
      <c r="AH33" s="318">
        <f t="shared" si="8"/>
        <v>2</v>
      </c>
      <c r="AI33" s="51">
        <f t="shared" si="8"/>
        <v>1</v>
      </c>
      <c r="AJ33" s="52">
        <f t="shared" si="9"/>
        <v>45</v>
      </c>
      <c r="AL33" s="538" t="s">
        <v>349</v>
      </c>
      <c r="AM33" s="538"/>
      <c r="AN33" s="538"/>
      <c r="AO33" s="538"/>
    </row>
    <row r="34" spans="1:41" s="44" customFormat="1" ht="19.5" customHeight="1" thickBot="1">
      <c r="A34" s="549" t="s">
        <v>42</v>
      </c>
      <c r="B34" s="550"/>
      <c r="C34" s="551"/>
      <c r="D34" s="358"/>
      <c r="E34" s="359"/>
      <c r="F34" s="360">
        <f>SUM(F10:F16,F18:F25,F27:F33)</f>
        <v>0</v>
      </c>
      <c r="G34" s="361">
        <f>SUM(G10:G16,G18:G25,G27:G33)</f>
        <v>0</v>
      </c>
      <c r="H34" s="361">
        <f>SUM(H10:H16,H18:H25,H27:H33)</f>
        <v>0</v>
      </c>
      <c r="I34" s="362"/>
      <c r="J34" s="363">
        <f aca="true" t="shared" si="10" ref="J34:Q34">SUM(J10:J16,J18:J25,J27:J33)</f>
        <v>0</v>
      </c>
      <c r="K34" s="363">
        <f t="shared" si="10"/>
        <v>0</v>
      </c>
      <c r="L34" s="363">
        <f t="shared" si="10"/>
        <v>0</v>
      </c>
      <c r="M34" s="363">
        <f t="shared" si="10"/>
        <v>0</v>
      </c>
      <c r="N34" s="364">
        <f t="shared" si="10"/>
        <v>0</v>
      </c>
      <c r="O34" s="360">
        <f t="shared" si="10"/>
        <v>38</v>
      </c>
      <c r="P34" s="361">
        <f t="shared" si="10"/>
        <v>20</v>
      </c>
      <c r="Q34" s="361">
        <f t="shared" si="10"/>
        <v>19</v>
      </c>
      <c r="R34" s="362"/>
      <c r="S34" s="363">
        <f aca="true" t="shared" si="11" ref="S34:Z34">SUM(S10:S16,S18:S25,S27:S33)</f>
        <v>18</v>
      </c>
      <c r="T34" s="363">
        <f t="shared" si="11"/>
        <v>0</v>
      </c>
      <c r="U34" s="363">
        <f t="shared" si="11"/>
        <v>16</v>
      </c>
      <c r="V34" s="363">
        <f t="shared" si="11"/>
        <v>1</v>
      </c>
      <c r="W34" s="364">
        <f t="shared" si="11"/>
        <v>1</v>
      </c>
      <c r="X34" s="360">
        <f t="shared" si="11"/>
        <v>14</v>
      </c>
      <c r="Y34" s="361">
        <f t="shared" si="11"/>
        <v>14</v>
      </c>
      <c r="Z34" s="361">
        <f t="shared" si="11"/>
        <v>7</v>
      </c>
      <c r="AA34" s="362"/>
      <c r="AB34" s="363">
        <f>SUM(AB10:AB16,AB18:AB25,AB27:AB33)</f>
        <v>10</v>
      </c>
      <c r="AC34" s="363">
        <f>SUM(AC10:AC16,AC18:AC25,AC27:AC33)</f>
        <v>0</v>
      </c>
      <c r="AD34" s="363">
        <f>SUM(AD10:AD16,AD18:AD25,AD27:AD33)</f>
        <v>10</v>
      </c>
      <c r="AE34" s="363">
        <f>SUM(AE10:AE16,AE18:AE25,AE27:AE33)</f>
        <v>1</v>
      </c>
      <c r="AF34" s="364">
        <f>SUM(AF10:AF16,AF18:AF25,AF27:AF33)</f>
        <v>0</v>
      </c>
      <c r="AG34" s="523" t="s">
        <v>23</v>
      </c>
      <c r="AH34" s="524"/>
      <c r="AI34" s="524"/>
      <c r="AJ34" s="525"/>
      <c r="AL34" s="189" t="str">
        <f>AL16</f>
        <v>ECTS</v>
      </c>
      <c r="AM34" s="190" t="str">
        <f>AM16</f>
        <v>ECTS(n)</v>
      </c>
      <c r="AN34" s="190" t="str">
        <f>AN16</f>
        <v>ECTS(p)</v>
      </c>
      <c r="AO34" s="189" t="str">
        <f>AO16</f>
        <v>godz.</v>
      </c>
    </row>
    <row r="35" spans="1:41" s="45" customFormat="1" ht="19.5" customHeight="1" thickBot="1">
      <c r="A35" s="530" t="s">
        <v>43</v>
      </c>
      <c r="B35" s="531"/>
      <c r="C35" s="532"/>
      <c r="D35" s="289"/>
      <c r="E35" s="291"/>
      <c r="F35" s="521" t="s">
        <v>23</v>
      </c>
      <c r="G35" s="522"/>
      <c r="H35" s="522"/>
      <c r="I35" s="526">
        <f>SUM(J34:N34)</f>
        <v>0</v>
      </c>
      <c r="J35" s="524"/>
      <c r="K35" s="524"/>
      <c r="L35" s="524"/>
      <c r="M35" s="524"/>
      <c r="N35" s="525"/>
      <c r="O35" s="521" t="s">
        <v>23</v>
      </c>
      <c r="P35" s="522"/>
      <c r="Q35" s="522"/>
      <c r="R35" s="526">
        <f>SUM(S34:W34)</f>
        <v>36</v>
      </c>
      <c r="S35" s="524"/>
      <c r="T35" s="524"/>
      <c r="U35" s="524"/>
      <c r="V35" s="524"/>
      <c r="W35" s="525"/>
      <c r="X35" s="521" t="s">
        <v>23</v>
      </c>
      <c r="Y35" s="522"/>
      <c r="Z35" s="522"/>
      <c r="AA35" s="523">
        <f>SUM(AB34:AF34)</f>
        <v>21</v>
      </c>
      <c r="AB35" s="524"/>
      <c r="AC35" s="524"/>
      <c r="AD35" s="524"/>
      <c r="AE35" s="524"/>
      <c r="AF35" s="525"/>
      <c r="AG35" s="287">
        <f>SUM(AG9,AG17,AG26)</f>
        <v>52</v>
      </c>
      <c r="AH35" s="287">
        <f>SUM(AH9,AH17,AH26)</f>
        <v>34</v>
      </c>
      <c r="AI35" s="287">
        <f>SUM(AI9,AI17,AI26)</f>
        <v>26</v>
      </c>
      <c r="AJ35" s="288">
        <f>SUM(I35,R35,AA35)*15</f>
        <v>855</v>
      </c>
      <c r="AL35" s="180">
        <f>SUM(AG9,AL17)</f>
        <v>36</v>
      </c>
      <c r="AM35" s="180">
        <f>SUM(AH9,AM17)</f>
        <v>23</v>
      </c>
      <c r="AN35" s="180">
        <f>SUM(AI9,AN17)</f>
        <v>19</v>
      </c>
      <c r="AO35" s="180">
        <f>SUM(AJ9,AO17)</f>
        <v>570</v>
      </c>
    </row>
    <row r="36" spans="1:36" s="42" customFormat="1" ht="19.5" customHeight="1" thickBot="1">
      <c r="A36" s="533" t="s">
        <v>44</v>
      </c>
      <c r="B36" s="534"/>
      <c r="C36" s="535"/>
      <c r="D36" s="46"/>
      <c r="E36" s="46"/>
      <c r="F36" s="520">
        <f>COUNTA(I10:I16,I18:I25,I27:I33)</f>
        <v>0</v>
      </c>
      <c r="G36" s="515"/>
      <c r="H36" s="515"/>
      <c r="I36" s="515"/>
      <c r="J36" s="515"/>
      <c r="K36" s="515"/>
      <c r="L36" s="515"/>
      <c r="M36" s="515"/>
      <c r="N36" s="516"/>
      <c r="O36" s="520">
        <f>COUNTA(R10:R16,R18:R25,R27:R33)</f>
        <v>3</v>
      </c>
      <c r="P36" s="515"/>
      <c r="Q36" s="515"/>
      <c r="R36" s="515"/>
      <c r="S36" s="515"/>
      <c r="T36" s="515"/>
      <c r="U36" s="515"/>
      <c r="V36" s="515"/>
      <c r="W36" s="516"/>
      <c r="X36" s="520">
        <f>COUNTA(AA10:AA16,AA18:AA25,AA27:AA33)</f>
        <v>0</v>
      </c>
      <c r="Y36" s="515"/>
      <c r="Z36" s="515"/>
      <c r="AA36" s="515"/>
      <c r="AB36" s="515"/>
      <c r="AC36" s="515"/>
      <c r="AD36" s="515"/>
      <c r="AE36" s="515"/>
      <c r="AF36" s="516"/>
      <c r="AG36" s="520">
        <f>SUM(F36:AF36)</f>
        <v>3</v>
      </c>
      <c r="AH36" s="515"/>
      <c r="AI36" s="515"/>
      <c r="AJ36" s="516"/>
    </row>
    <row r="37" spans="1:35" ht="12.75">
      <c r="A37" s="13"/>
      <c r="B37" s="13"/>
      <c r="C37" s="13"/>
      <c r="D37" s="13"/>
      <c r="E37" s="13"/>
      <c r="F37" s="14"/>
      <c r="G37" s="14"/>
      <c r="H37" s="14"/>
      <c r="I37" s="75"/>
      <c r="J37" s="31"/>
      <c r="K37" s="32"/>
      <c r="L37" s="15"/>
      <c r="M37" s="15"/>
      <c r="N37" s="15"/>
      <c r="O37" s="14"/>
      <c r="P37" s="14"/>
      <c r="Q37" s="14"/>
      <c r="R37" s="75"/>
      <c r="S37" s="31"/>
      <c r="T37" s="32"/>
      <c r="U37" s="15"/>
      <c r="V37" s="15"/>
      <c r="W37" s="15"/>
      <c r="X37" s="14"/>
      <c r="Y37" s="14"/>
      <c r="Z37" s="14"/>
      <c r="AA37" s="75"/>
      <c r="AB37" s="31"/>
      <c r="AC37" s="32"/>
      <c r="AD37" s="15"/>
      <c r="AE37" s="15"/>
      <c r="AF37" s="15"/>
      <c r="AG37" s="16"/>
      <c r="AH37" s="16"/>
      <c r="AI37" s="16"/>
    </row>
    <row r="38" spans="1:36" ht="12.75">
      <c r="A38" s="40"/>
      <c r="B38" s="34" t="s">
        <v>240</v>
      </c>
      <c r="D38" s="13"/>
      <c r="E38" s="13"/>
      <c r="F38" s="13"/>
      <c r="G38" s="13"/>
      <c r="H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20"/>
      <c r="AC38" s="13"/>
      <c r="AD38" s="13"/>
      <c r="AE38" s="13"/>
      <c r="AF38" s="13"/>
      <c r="AI38" s="13"/>
      <c r="AJ38" s="13"/>
    </row>
    <row r="39" spans="1:36" ht="12.75">
      <c r="A39" s="75"/>
      <c r="B39" s="100"/>
      <c r="C39" s="13"/>
      <c r="D39" s="13"/>
      <c r="E39" s="13"/>
      <c r="F39" s="13"/>
      <c r="G39" s="13"/>
      <c r="H39" s="13"/>
      <c r="K39" s="20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18"/>
    </row>
    <row r="40" spans="1:36" ht="12.75">
      <c r="A40" s="13"/>
      <c r="B40" s="20"/>
      <c r="C40" s="13"/>
      <c r="D40" s="13"/>
      <c r="E40" s="13"/>
      <c r="F40" s="13"/>
      <c r="G40" s="13"/>
      <c r="H40" s="13"/>
      <c r="I40" s="77"/>
      <c r="J40" s="20"/>
      <c r="K40" s="20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2.75">
      <c r="A54" s="13"/>
      <c r="B54" s="13"/>
      <c r="C54" s="13"/>
      <c r="D54" s="13"/>
      <c r="E54" s="13"/>
      <c r="F54" s="13"/>
      <c r="G54" s="13"/>
      <c r="H54" s="13"/>
      <c r="I54" s="77"/>
      <c r="J54" s="13"/>
      <c r="K54" s="13"/>
      <c r="L54" s="1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13"/>
      <c r="X54" s="13"/>
      <c r="Y54" s="13"/>
      <c r="Z54" s="13"/>
      <c r="AA54" s="77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2.75">
      <c r="A55" s="13"/>
      <c r="B55" s="13"/>
      <c r="C55" s="13"/>
      <c r="D55" s="13"/>
      <c r="E55" s="13"/>
      <c r="F55" s="13"/>
      <c r="G55" s="13"/>
      <c r="H55" s="13"/>
      <c r="I55" s="77"/>
      <c r="J55" s="13"/>
      <c r="K55" s="13"/>
      <c r="L55" s="13"/>
      <c r="M55" s="13"/>
      <c r="N55" s="13"/>
      <c r="O55" s="13"/>
      <c r="P55" s="13"/>
      <c r="Q55" s="13"/>
      <c r="R55" s="77"/>
      <c r="S55" s="13"/>
      <c r="T55" s="13"/>
      <c r="U55" s="13"/>
      <c r="V55" s="13"/>
      <c r="W55" s="13"/>
      <c r="X55" s="13"/>
      <c r="Y55" s="13"/>
      <c r="Z55" s="13"/>
      <c r="AA55" s="77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12.75">
      <c r="A56" s="13"/>
      <c r="B56" s="13"/>
      <c r="C56" s="13"/>
      <c r="D56" s="13"/>
      <c r="E56" s="13"/>
      <c r="F56" s="13"/>
      <c r="G56" s="13"/>
      <c r="H56" s="13"/>
      <c r="I56" s="77"/>
      <c r="J56" s="13"/>
      <c r="K56" s="13"/>
      <c r="L56" s="13"/>
      <c r="M56" s="13"/>
      <c r="N56" s="13"/>
      <c r="O56" s="13"/>
      <c r="P56" s="13"/>
      <c r="Q56" s="13"/>
      <c r="R56" s="77"/>
      <c r="S56" s="13"/>
      <c r="T56" s="13"/>
      <c r="U56" s="13"/>
      <c r="V56" s="13"/>
      <c r="W56" s="13"/>
      <c r="X56" s="13"/>
      <c r="Y56" s="13"/>
      <c r="Z56" s="13"/>
      <c r="AA56" s="77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ht="12.75">
      <c r="A57" s="13"/>
      <c r="B57" s="13"/>
      <c r="C57" s="13"/>
      <c r="D57" s="13"/>
      <c r="E57" s="13"/>
      <c r="F57" s="13"/>
      <c r="G57" s="13"/>
      <c r="H57" s="13"/>
      <c r="I57" s="77"/>
      <c r="J57" s="13"/>
      <c r="K57" s="13"/>
      <c r="L57" s="13"/>
      <c r="M57" s="13"/>
      <c r="N57" s="13"/>
      <c r="O57" s="13"/>
      <c r="P57" s="13"/>
      <c r="Q57" s="13"/>
      <c r="R57" s="77"/>
      <c r="S57" s="13"/>
      <c r="T57" s="13"/>
      <c r="U57" s="13"/>
      <c r="V57" s="13"/>
      <c r="W57" s="13"/>
      <c r="X57" s="13"/>
      <c r="Y57" s="13"/>
      <c r="Z57" s="13"/>
      <c r="AA57" s="77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ht="12.75">
      <c r="A58" s="13"/>
      <c r="B58" s="13"/>
      <c r="C58" s="13"/>
      <c r="D58" s="13"/>
      <c r="E58" s="13"/>
      <c r="F58" s="13"/>
      <c r="G58" s="13"/>
      <c r="H58" s="13"/>
      <c r="I58" s="77"/>
      <c r="J58" s="13"/>
      <c r="K58" s="13"/>
      <c r="L58" s="13"/>
      <c r="M58" s="13"/>
      <c r="N58" s="13"/>
      <c r="O58" s="13"/>
      <c r="P58" s="13"/>
      <c r="Q58" s="13"/>
      <c r="R58" s="77"/>
      <c r="S58" s="13"/>
      <c r="T58" s="13"/>
      <c r="U58" s="13"/>
      <c r="V58" s="13"/>
      <c r="W58" s="13"/>
      <c r="X58" s="13"/>
      <c r="Y58" s="13"/>
      <c r="Z58" s="13"/>
      <c r="AA58" s="77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ht="12.75">
      <c r="A59" s="13"/>
      <c r="B59" s="13"/>
      <c r="C59" s="13"/>
      <c r="D59" s="13"/>
      <c r="E59" s="13"/>
      <c r="F59" s="13"/>
      <c r="G59" s="13"/>
      <c r="H59" s="13"/>
      <c r="I59" s="77"/>
      <c r="J59" s="13"/>
      <c r="K59" s="13"/>
      <c r="L59" s="13"/>
      <c r="M59" s="13"/>
      <c r="N59" s="13"/>
      <c r="O59" s="13"/>
      <c r="P59" s="13"/>
      <c r="Q59" s="13"/>
      <c r="R59" s="77"/>
      <c r="S59" s="13"/>
      <c r="T59" s="13"/>
      <c r="U59" s="13"/>
      <c r="V59" s="13"/>
      <c r="W59" s="13"/>
      <c r="X59" s="13"/>
      <c r="Y59" s="13"/>
      <c r="Z59" s="13"/>
      <c r="AA59" s="77"/>
      <c r="AB59" s="13"/>
      <c r="AC59" s="13"/>
      <c r="AD59" s="13"/>
      <c r="AE59" s="13"/>
      <c r="AF59" s="13"/>
      <c r="AG59" s="13"/>
      <c r="AH59" s="13"/>
      <c r="AI59" s="13"/>
      <c r="AJ59" s="13"/>
    </row>
  </sheetData>
  <sheetProtection/>
  <mergeCells count="33">
    <mergeCell ref="B2:AJ2"/>
    <mergeCell ref="AG34:AJ34"/>
    <mergeCell ref="O36:W36"/>
    <mergeCell ref="O35:Q35"/>
    <mergeCell ref="R35:W35"/>
    <mergeCell ref="AG36:AJ36"/>
    <mergeCell ref="X35:Z35"/>
    <mergeCell ref="AA35:AF35"/>
    <mergeCell ref="X36:AF36"/>
    <mergeCell ref="A34:C34"/>
    <mergeCell ref="AB26:AF26"/>
    <mergeCell ref="A35:C35"/>
    <mergeCell ref="A36:C36"/>
    <mergeCell ref="F35:H35"/>
    <mergeCell ref="F36:N36"/>
    <mergeCell ref="I35:N35"/>
    <mergeCell ref="AB17:AF17"/>
    <mergeCell ref="F6:AF6"/>
    <mergeCell ref="AG6:AJ6"/>
    <mergeCell ref="AG7:AJ7"/>
    <mergeCell ref="X7:AF7"/>
    <mergeCell ref="F7:N7"/>
    <mergeCell ref="O7:W7"/>
    <mergeCell ref="B3:AJ3"/>
    <mergeCell ref="B4:AJ4"/>
    <mergeCell ref="AL33:AO33"/>
    <mergeCell ref="J9:N9"/>
    <mergeCell ref="S9:W9"/>
    <mergeCell ref="J17:N17"/>
    <mergeCell ref="S17:W17"/>
    <mergeCell ref="J26:N26"/>
    <mergeCell ref="S26:W26"/>
    <mergeCell ref="AB9:AF9"/>
  </mergeCells>
  <printOptions horizontalCentered="1"/>
  <pageMargins left="0.3937007874015748" right="0.3937007874015748" top="0.7874015748031497" bottom="0.3937007874015748" header="0.3937007874015748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/>
  <dimension ref="A2:AO54"/>
  <sheetViews>
    <sheetView view="pageBreakPreview" zoomScale="75" zoomScaleNormal="75" zoomScaleSheetLayoutView="75" zoomScalePageLayoutView="0" workbookViewId="0" topLeftCell="A1">
      <selection activeCell="A2" sqref="A2:AJ35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7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2.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2.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2.625" style="0" customWidth="1"/>
    <col min="33" max="33" width="4.875" style="0" customWidth="1"/>
    <col min="34" max="35" width="4.875" style="0" hidden="1" customWidth="1" outlineLevel="1"/>
    <col min="36" max="36" width="6.75390625" style="0" bestFit="1" customWidth="1" collapsed="1"/>
    <col min="38" max="41" width="5.75390625" style="0" customWidth="1"/>
  </cols>
  <sheetData>
    <row r="1" ht="6" customHeight="1"/>
    <row r="2" spans="2:36" s="43" customFormat="1" ht="19.5" customHeight="1">
      <c r="B2" s="552" t="str">
        <f>plan!B2:N2</f>
        <v> Kierunek Elektrotechnika. Studia stacjonarne II stopnia.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</row>
    <row r="3" spans="1:38" ht="19.5" customHeight="1">
      <c r="A3" s="19"/>
      <c r="B3" s="553" t="s">
        <v>266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L3" t="s">
        <v>272</v>
      </c>
    </row>
    <row r="4" spans="1:36" ht="19.5" customHeight="1">
      <c r="A4" s="19"/>
      <c r="B4" s="554" t="str">
        <f>plan!B3:N3</f>
        <v>Obowiązuje od roku akad. 2018/2019 zatwierdzony Uchwałą Rady Wydziału w dniu 25.09.2018 r. 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</row>
    <row r="5" spans="9:27" s="2" customFormat="1" ht="13.5" thickBot="1">
      <c r="I5" s="70"/>
      <c r="R5" s="70"/>
      <c r="AA5" s="70"/>
    </row>
    <row r="6" spans="1:36" ht="13.5" thickBot="1">
      <c r="A6" s="8"/>
      <c r="B6" s="23"/>
      <c r="C6" s="111"/>
      <c r="D6" s="105"/>
      <c r="E6" s="22"/>
      <c r="F6" s="503" t="s">
        <v>13</v>
      </c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5" t="s">
        <v>14</v>
      </c>
      <c r="AH6" s="506"/>
      <c r="AI6" s="506"/>
      <c r="AJ6" s="507"/>
    </row>
    <row r="7" spans="1:36" ht="12.75">
      <c r="A7" s="9" t="s">
        <v>1</v>
      </c>
      <c r="B7" s="24" t="s">
        <v>16</v>
      </c>
      <c r="C7" s="112" t="s">
        <v>37</v>
      </c>
      <c r="D7" s="106" t="s">
        <v>38</v>
      </c>
      <c r="E7" s="25" t="s">
        <v>28</v>
      </c>
      <c r="F7" s="511" t="s">
        <v>7</v>
      </c>
      <c r="G7" s="512"/>
      <c r="H7" s="512"/>
      <c r="I7" s="512"/>
      <c r="J7" s="512"/>
      <c r="K7" s="512"/>
      <c r="L7" s="512"/>
      <c r="M7" s="512"/>
      <c r="N7" s="513"/>
      <c r="O7" s="511" t="s">
        <v>8</v>
      </c>
      <c r="P7" s="512"/>
      <c r="Q7" s="512"/>
      <c r="R7" s="512"/>
      <c r="S7" s="512"/>
      <c r="T7" s="512"/>
      <c r="U7" s="512"/>
      <c r="V7" s="512"/>
      <c r="W7" s="513"/>
      <c r="X7" s="511" t="s">
        <v>9</v>
      </c>
      <c r="Y7" s="512"/>
      <c r="Z7" s="512"/>
      <c r="AA7" s="512"/>
      <c r="AB7" s="512"/>
      <c r="AC7" s="512"/>
      <c r="AD7" s="512"/>
      <c r="AE7" s="512"/>
      <c r="AF7" s="513"/>
      <c r="AG7" s="508" t="s">
        <v>15</v>
      </c>
      <c r="AH7" s="509"/>
      <c r="AI7" s="509"/>
      <c r="AJ7" s="510"/>
    </row>
    <row r="8" spans="1:36" ht="13.5" thickBot="1">
      <c r="A8" s="9"/>
      <c r="B8" s="306"/>
      <c r="C8" s="307"/>
      <c r="D8" s="308"/>
      <c r="E8" s="307"/>
      <c r="F8" s="309" t="s">
        <v>17</v>
      </c>
      <c r="G8" s="303" t="s">
        <v>35</v>
      </c>
      <c r="H8" s="304" t="s">
        <v>34</v>
      </c>
      <c r="I8" s="305" t="s">
        <v>36</v>
      </c>
      <c r="J8" s="11" t="s">
        <v>2</v>
      </c>
      <c r="K8" s="12" t="s">
        <v>3</v>
      </c>
      <c r="L8" s="12" t="s">
        <v>4</v>
      </c>
      <c r="M8" s="12" t="s">
        <v>5</v>
      </c>
      <c r="N8" s="173" t="s">
        <v>6</v>
      </c>
      <c r="O8" s="302" t="s">
        <v>17</v>
      </c>
      <c r="P8" s="303" t="s">
        <v>35</v>
      </c>
      <c r="Q8" s="304" t="s">
        <v>34</v>
      </c>
      <c r="R8" s="305" t="s">
        <v>36</v>
      </c>
      <c r="S8" s="11" t="s">
        <v>2</v>
      </c>
      <c r="T8" s="12" t="s">
        <v>3</v>
      </c>
      <c r="U8" s="12" t="s">
        <v>4</v>
      </c>
      <c r="V8" s="12" t="s">
        <v>5</v>
      </c>
      <c r="W8" s="173" t="s">
        <v>6</v>
      </c>
      <c r="X8" s="302" t="s">
        <v>17</v>
      </c>
      <c r="Y8" s="303" t="s">
        <v>35</v>
      </c>
      <c r="Z8" s="304" t="s">
        <v>34</v>
      </c>
      <c r="AA8" s="305" t="s">
        <v>36</v>
      </c>
      <c r="AB8" s="11" t="s">
        <v>2</v>
      </c>
      <c r="AC8" s="12" t="s">
        <v>3</v>
      </c>
      <c r="AD8" s="12" t="s">
        <v>4</v>
      </c>
      <c r="AE8" s="12" t="s">
        <v>5</v>
      </c>
      <c r="AF8" s="173" t="s">
        <v>6</v>
      </c>
      <c r="AG8" s="21" t="str">
        <f>X8</f>
        <v>ECTS</v>
      </c>
      <c r="AH8" s="33" t="str">
        <f>Y8</f>
        <v>ECTS(n)</v>
      </c>
      <c r="AI8" s="33" t="str">
        <f>Z8</f>
        <v>ECTS(p)</v>
      </c>
      <c r="AJ8" s="10" t="s">
        <v>18</v>
      </c>
    </row>
    <row r="9" spans="1:36" s="42" customFormat="1" ht="19.5" customHeight="1" thickBot="1">
      <c r="A9" s="314" t="s">
        <v>89</v>
      </c>
      <c r="B9" s="315" t="s">
        <v>267</v>
      </c>
      <c r="C9" s="311"/>
      <c r="D9" s="316"/>
      <c r="E9" s="311"/>
      <c r="F9" s="310"/>
      <c r="G9" s="312"/>
      <c r="H9" s="316"/>
      <c r="I9" s="368"/>
      <c r="J9" s="524"/>
      <c r="K9" s="524"/>
      <c r="L9" s="524"/>
      <c r="M9" s="524"/>
      <c r="N9" s="525"/>
      <c r="O9" s="287">
        <v>16</v>
      </c>
      <c r="P9" s="312"/>
      <c r="Q9" s="313"/>
      <c r="R9" s="368">
        <v>3</v>
      </c>
      <c r="S9" s="524">
        <v>14</v>
      </c>
      <c r="T9" s="524"/>
      <c r="U9" s="524"/>
      <c r="V9" s="524"/>
      <c r="W9" s="525"/>
      <c r="X9" s="287"/>
      <c r="Y9" s="312"/>
      <c r="Z9" s="313"/>
      <c r="AA9" s="368"/>
      <c r="AB9" s="524"/>
      <c r="AC9" s="524"/>
      <c r="AD9" s="524"/>
      <c r="AE9" s="524"/>
      <c r="AF9" s="525"/>
      <c r="AG9" s="287">
        <f>SUM(AG10:AG13)</f>
        <v>16</v>
      </c>
      <c r="AH9" s="310">
        <f>SUM(AH10:AH13)</f>
        <v>8</v>
      </c>
      <c r="AI9" s="310">
        <f>SUM(AI10:AI13)</f>
        <v>10</v>
      </c>
      <c r="AJ9" s="311">
        <f>SUM(AJ10:AJ13)</f>
        <v>210</v>
      </c>
    </row>
    <row r="10" spans="1:36" s="43" customFormat="1" ht="12.75">
      <c r="A10" s="30" t="s">
        <v>157</v>
      </c>
      <c r="B10" s="38" t="s">
        <v>158</v>
      </c>
      <c r="C10" s="86" t="str">
        <f>"Es2-"&amp;$AL$3&amp;"-"&amp;A10&amp;"-"&amp;IF(COUNTA(F10)&lt;&gt;0,$F$7,IF(COUNTA(O10)&lt;&gt;0,$O$7,IF(COUNTA(X10)&lt;&gt;0,$X$7,"")))</f>
        <v>Es2-SyMe-13e-II</v>
      </c>
      <c r="D10" s="109" t="s">
        <v>330</v>
      </c>
      <c r="E10" s="98" t="s">
        <v>31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4</v>
      </c>
      <c r="P10" s="49">
        <v>2</v>
      </c>
      <c r="Q10" s="65">
        <v>2</v>
      </c>
      <c r="R10" s="73" t="s">
        <v>39</v>
      </c>
      <c r="S10" s="49">
        <v>2</v>
      </c>
      <c r="T10" s="26"/>
      <c r="U10" s="26">
        <v>1</v>
      </c>
      <c r="V10" s="26"/>
      <c r="W10" s="54"/>
      <c r="X10" s="49"/>
      <c r="Y10" s="49"/>
      <c r="Z10" s="65"/>
      <c r="AA10" s="73"/>
      <c r="AB10" s="49"/>
      <c r="AC10" s="26"/>
      <c r="AD10" s="26"/>
      <c r="AE10" s="26"/>
      <c r="AF10" s="54"/>
      <c r="AG10" s="62">
        <f aca="true" t="shared" si="0" ref="AG10:AI13">SUM(F10,O10,X10)</f>
        <v>4</v>
      </c>
      <c r="AH10" s="35">
        <f t="shared" si="0"/>
        <v>2</v>
      </c>
      <c r="AI10" s="35">
        <f t="shared" si="0"/>
        <v>2</v>
      </c>
      <c r="AJ10" s="50">
        <f>SUM(J10:N10,S10:W10,AB10:AF10)*15</f>
        <v>45</v>
      </c>
    </row>
    <row r="11" spans="1:36" s="43" customFormat="1" ht="12.75">
      <c r="A11" s="30" t="s">
        <v>159</v>
      </c>
      <c r="B11" s="39" t="s">
        <v>160</v>
      </c>
      <c r="C11" s="113" t="str">
        <f>"Es2-"&amp;$AL$3&amp;"-"&amp;A11&amp;"-"&amp;IF(COUNTA(F11)&lt;&gt;0,$F$7,IF(COUNTA(O11)&lt;&gt;0,$O$7,IF(COUNTA(X11)&lt;&gt;0,$X$7,"")))</f>
        <v>Es2-SyMe-14e-II</v>
      </c>
      <c r="D11" s="110" t="s">
        <v>331</v>
      </c>
      <c r="E11" s="95" t="s">
        <v>31</v>
      </c>
      <c r="F11" s="66"/>
      <c r="G11" s="60"/>
      <c r="H11" s="67"/>
      <c r="I11" s="74"/>
      <c r="J11" s="60"/>
      <c r="K11" s="27"/>
      <c r="L11" s="27"/>
      <c r="M11" s="27"/>
      <c r="N11" s="68"/>
      <c r="O11" s="60">
        <v>5</v>
      </c>
      <c r="P11" s="60">
        <v>2</v>
      </c>
      <c r="Q11" s="67">
        <v>3</v>
      </c>
      <c r="R11" s="74" t="s">
        <v>39</v>
      </c>
      <c r="S11" s="60">
        <v>2</v>
      </c>
      <c r="T11" s="27"/>
      <c r="U11" s="27">
        <v>2</v>
      </c>
      <c r="V11" s="27"/>
      <c r="W11" s="68"/>
      <c r="X11" s="60"/>
      <c r="Y11" s="60"/>
      <c r="Z11" s="67"/>
      <c r="AA11" s="74"/>
      <c r="AB11" s="60"/>
      <c r="AC11" s="27"/>
      <c r="AD11" s="27"/>
      <c r="AE11" s="27"/>
      <c r="AF11" s="68"/>
      <c r="AG11" s="60">
        <f t="shared" si="0"/>
        <v>5</v>
      </c>
      <c r="AH11" s="29">
        <f t="shared" si="0"/>
        <v>2</v>
      </c>
      <c r="AI11" s="29">
        <f t="shared" si="0"/>
        <v>3</v>
      </c>
      <c r="AJ11" s="78">
        <f>SUM(J11:N11,S11:W11,AB11:AF11)*15</f>
        <v>60</v>
      </c>
    </row>
    <row r="12" spans="1:36" s="43" customFormat="1" ht="12.75">
      <c r="A12" s="30" t="s">
        <v>161</v>
      </c>
      <c r="B12" s="39" t="s">
        <v>162</v>
      </c>
      <c r="C12" s="113" t="str">
        <f>"Es2-"&amp;$AL$3&amp;"-"&amp;A12&amp;"-"&amp;IF(COUNTA(F12)&lt;&gt;0,$F$7,IF(COUNTA(O12)&lt;&gt;0,$O$7,IF(COUNTA(X12)&lt;&gt;0,$X$7,"")))</f>
        <v>Es2-SyMe-15e-II</v>
      </c>
      <c r="D12" s="110" t="s">
        <v>332</v>
      </c>
      <c r="E12" s="95" t="s">
        <v>31</v>
      </c>
      <c r="F12" s="66"/>
      <c r="G12" s="60"/>
      <c r="H12" s="67"/>
      <c r="I12" s="74"/>
      <c r="J12" s="60"/>
      <c r="K12" s="27"/>
      <c r="L12" s="27"/>
      <c r="M12" s="27"/>
      <c r="N12" s="68"/>
      <c r="O12" s="60">
        <v>4</v>
      </c>
      <c r="P12" s="60">
        <v>2</v>
      </c>
      <c r="Q12" s="67">
        <v>3</v>
      </c>
      <c r="R12" s="74" t="s">
        <v>39</v>
      </c>
      <c r="S12" s="60">
        <v>1</v>
      </c>
      <c r="T12" s="27"/>
      <c r="U12" s="27">
        <v>1</v>
      </c>
      <c r="V12" s="27">
        <v>1</v>
      </c>
      <c r="W12" s="68"/>
      <c r="X12" s="60"/>
      <c r="Y12" s="60"/>
      <c r="Z12" s="67"/>
      <c r="AA12" s="74"/>
      <c r="AB12" s="60"/>
      <c r="AC12" s="27"/>
      <c r="AD12" s="27"/>
      <c r="AE12" s="27"/>
      <c r="AF12" s="68"/>
      <c r="AG12" s="60">
        <f t="shared" si="0"/>
        <v>4</v>
      </c>
      <c r="AH12" s="29">
        <f t="shared" si="0"/>
        <v>2</v>
      </c>
      <c r="AI12" s="29">
        <f t="shared" si="0"/>
        <v>3</v>
      </c>
      <c r="AJ12" s="78">
        <f>SUM(J12:N12,S12:W12,AB12:AF12)*15</f>
        <v>45</v>
      </c>
    </row>
    <row r="13" spans="1:41" s="43" customFormat="1" ht="13.5" thickBot="1">
      <c r="A13" s="326" t="s">
        <v>163</v>
      </c>
      <c r="B13" s="327" t="s">
        <v>164</v>
      </c>
      <c r="C13" s="390" t="str">
        <f>"Es2-"&amp;$AL$3&amp;"-"&amp;A13&amp;"-"&amp;IF(COUNTA(F13)&lt;&gt;0,$F$7,IF(COUNTA(O13)&lt;&gt;0,$O$7,IF(COUNTA(X13)&lt;&gt;0,$X$7,"")))</f>
        <v>Es2-SyMe-16e-II</v>
      </c>
      <c r="D13" s="391" t="s">
        <v>333</v>
      </c>
      <c r="E13" s="392" t="s">
        <v>31</v>
      </c>
      <c r="F13" s="393"/>
      <c r="G13" s="375"/>
      <c r="H13" s="388"/>
      <c r="I13" s="389"/>
      <c r="J13" s="375"/>
      <c r="K13" s="374"/>
      <c r="L13" s="374"/>
      <c r="M13" s="374"/>
      <c r="N13" s="387"/>
      <c r="O13" s="375">
        <v>3</v>
      </c>
      <c r="P13" s="375">
        <v>2</v>
      </c>
      <c r="Q13" s="388">
        <v>2</v>
      </c>
      <c r="R13" s="389"/>
      <c r="S13" s="375">
        <v>1</v>
      </c>
      <c r="T13" s="374"/>
      <c r="U13" s="374">
        <v>2</v>
      </c>
      <c r="V13" s="374">
        <v>1</v>
      </c>
      <c r="W13" s="387"/>
      <c r="X13" s="375"/>
      <c r="Y13" s="375"/>
      <c r="Z13" s="388"/>
      <c r="AA13" s="389"/>
      <c r="AB13" s="375"/>
      <c r="AC13" s="374"/>
      <c r="AD13" s="374"/>
      <c r="AE13" s="374"/>
      <c r="AF13" s="387"/>
      <c r="AG13" s="375">
        <f t="shared" si="0"/>
        <v>3</v>
      </c>
      <c r="AH13" s="385">
        <f t="shared" si="0"/>
        <v>2</v>
      </c>
      <c r="AI13" s="385">
        <f t="shared" si="0"/>
        <v>2</v>
      </c>
      <c r="AJ13" s="386">
        <f>SUM(J13:N13,S13:W13,AB13:AF13)*15</f>
        <v>60</v>
      </c>
      <c r="AL13" s="189" t="str">
        <f>AG8</f>
        <v>ECTS</v>
      </c>
      <c r="AM13" s="190" t="str">
        <f>AH8</f>
        <v>ECTS(n)</v>
      </c>
      <c r="AN13" s="190" t="str">
        <f>AI8</f>
        <v>ECTS(p)</v>
      </c>
      <c r="AO13" s="189" t="str">
        <f>AJ8</f>
        <v>godz.</v>
      </c>
    </row>
    <row r="14" spans="1:41" s="43" customFormat="1" ht="30" customHeight="1" thickBot="1">
      <c r="A14" s="314" t="s">
        <v>133</v>
      </c>
      <c r="B14" s="340" t="s">
        <v>282</v>
      </c>
      <c r="C14" s="341"/>
      <c r="D14" s="342"/>
      <c r="E14" s="343"/>
      <c r="F14" s="339"/>
      <c r="G14" s="336"/>
      <c r="H14" s="337"/>
      <c r="I14" s="369"/>
      <c r="J14" s="547"/>
      <c r="K14" s="547"/>
      <c r="L14" s="547"/>
      <c r="M14" s="547"/>
      <c r="N14" s="548"/>
      <c r="O14" s="332">
        <v>12</v>
      </c>
      <c r="P14" s="336"/>
      <c r="Q14" s="337"/>
      <c r="R14" s="369"/>
      <c r="S14" s="547">
        <v>12</v>
      </c>
      <c r="T14" s="547"/>
      <c r="U14" s="547"/>
      <c r="V14" s="547"/>
      <c r="W14" s="548"/>
      <c r="X14" s="339"/>
      <c r="Y14" s="336"/>
      <c r="Z14" s="337"/>
      <c r="AA14" s="369"/>
      <c r="AB14" s="547"/>
      <c r="AC14" s="547"/>
      <c r="AD14" s="547"/>
      <c r="AE14" s="547"/>
      <c r="AF14" s="548"/>
      <c r="AG14" s="332">
        <f>SUM(AG15:AG19)</f>
        <v>15</v>
      </c>
      <c r="AH14" s="333">
        <f>SUM(AH15:AH19)</f>
        <v>10</v>
      </c>
      <c r="AI14" s="334">
        <f>SUM(AI15:AI19)</f>
        <v>7</v>
      </c>
      <c r="AJ14" s="335">
        <f>SUM(AJ15:AJ19)</f>
        <v>225</v>
      </c>
      <c r="AL14" s="191">
        <f>SUM(AG15:AG18,AG21:AG23,AG26)</f>
        <v>20</v>
      </c>
      <c r="AM14" s="191">
        <f>SUM(AH15:AH18,AH21:AH23,AH26)</f>
        <v>15</v>
      </c>
      <c r="AN14" s="191">
        <f>SUM(AI15:AI18,AI21:AI23,AI26)</f>
        <v>9</v>
      </c>
      <c r="AO14" s="191">
        <f>SUM(AJ15:AJ18,AJ21:AJ23,AJ26)</f>
        <v>360</v>
      </c>
    </row>
    <row r="15" spans="1:41" s="43" customFormat="1" ht="12.75">
      <c r="A15" s="30" t="s">
        <v>165</v>
      </c>
      <c r="B15" s="38" t="s">
        <v>166</v>
      </c>
      <c r="C15" s="116" t="str">
        <f>"Es2-"&amp;$AL$3&amp;"-"&amp;A15&amp;"-"&amp;IF(COUNTA(F15)&lt;&gt;0,$F$7,IF(COUNTA(O15)&lt;&gt;0,$O$7,IF(COUNTA(X15)&lt;&gt;0,$X$7,"")))</f>
        <v>Es2-SyMe-17e-II</v>
      </c>
      <c r="D15" s="109" t="s">
        <v>334</v>
      </c>
      <c r="E15" s="98" t="s">
        <v>31</v>
      </c>
      <c r="F15" s="55"/>
      <c r="G15" s="49"/>
      <c r="H15" s="65"/>
      <c r="I15" s="73"/>
      <c r="J15" s="49"/>
      <c r="K15" s="26"/>
      <c r="L15" s="26"/>
      <c r="M15" s="26"/>
      <c r="N15" s="54"/>
      <c r="O15" s="49">
        <v>3</v>
      </c>
      <c r="P15" s="49">
        <v>2</v>
      </c>
      <c r="Q15" s="65">
        <v>2</v>
      </c>
      <c r="R15" s="73"/>
      <c r="S15" s="49">
        <v>2</v>
      </c>
      <c r="T15" s="26"/>
      <c r="U15" s="26">
        <v>1</v>
      </c>
      <c r="V15" s="26"/>
      <c r="W15" s="54"/>
      <c r="X15" s="49"/>
      <c r="Y15" s="49"/>
      <c r="Z15" s="65"/>
      <c r="AA15" s="73"/>
      <c r="AB15" s="49"/>
      <c r="AC15" s="26"/>
      <c r="AD15" s="26"/>
      <c r="AE15" s="26"/>
      <c r="AF15" s="54"/>
      <c r="AG15" s="101">
        <f aca="true" t="shared" si="1" ref="AG15:AI19">SUM(F15,O15,X15)</f>
        <v>3</v>
      </c>
      <c r="AH15" s="35">
        <f t="shared" si="1"/>
        <v>2</v>
      </c>
      <c r="AI15" s="35">
        <f t="shared" si="1"/>
        <v>2</v>
      </c>
      <c r="AJ15" s="50">
        <f>SUM(J15:N15,S15:W15,AB15:AF15)*15</f>
        <v>45</v>
      </c>
      <c r="AO15" s="191">
        <f>SUM(AJ9,AO14)</f>
        <v>570</v>
      </c>
    </row>
    <row r="16" spans="1:36" s="43" customFormat="1" ht="12.75">
      <c r="A16" s="30" t="s">
        <v>167</v>
      </c>
      <c r="B16" s="39" t="s">
        <v>168</v>
      </c>
      <c r="C16" s="117" t="str">
        <f>"Es2-"&amp;$AL$3&amp;"-"&amp;A16&amp;"-"&amp;IF(COUNTA(F16)&lt;&gt;0,$F$7,IF(COUNTA(O16)&lt;&gt;0,$O$7,IF(COUNTA(X16)&lt;&gt;0,$X$7,"")))</f>
        <v>Es2-SyMe-18e-II</v>
      </c>
      <c r="D16" s="110" t="s">
        <v>335</v>
      </c>
      <c r="E16" s="95" t="s">
        <v>31</v>
      </c>
      <c r="F16" s="66"/>
      <c r="G16" s="60"/>
      <c r="H16" s="67"/>
      <c r="I16" s="74"/>
      <c r="J16" s="60"/>
      <c r="K16" s="27"/>
      <c r="L16" s="27"/>
      <c r="M16" s="27"/>
      <c r="N16" s="68"/>
      <c r="O16" s="60">
        <v>3</v>
      </c>
      <c r="P16" s="60">
        <v>2</v>
      </c>
      <c r="Q16" s="67">
        <v>1</v>
      </c>
      <c r="R16" s="74"/>
      <c r="S16" s="60">
        <v>1</v>
      </c>
      <c r="T16" s="27"/>
      <c r="U16" s="27">
        <v>1</v>
      </c>
      <c r="V16" s="27"/>
      <c r="W16" s="68">
        <v>1</v>
      </c>
      <c r="X16" s="60"/>
      <c r="Y16" s="60"/>
      <c r="Z16" s="67"/>
      <c r="AA16" s="74"/>
      <c r="AB16" s="60"/>
      <c r="AC16" s="27"/>
      <c r="AD16" s="27"/>
      <c r="AE16" s="27"/>
      <c r="AF16" s="68"/>
      <c r="AG16" s="102">
        <f t="shared" si="1"/>
        <v>3</v>
      </c>
      <c r="AH16" s="29">
        <f t="shared" si="1"/>
        <v>2</v>
      </c>
      <c r="AI16" s="29">
        <f t="shared" si="1"/>
        <v>1</v>
      </c>
      <c r="AJ16" s="78">
        <f>SUM(J16:N16,S16:W16,AB16:AF16)*15</f>
        <v>45</v>
      </c>
    </row>
    <row r="17" spans="1:36" s="43" customFormat="1" ht="12.75">
      <c r="A17" s="30" t="s">
        <v>169</v>
      </c>
      <c r="B17" s="39" t="s">
        <v>170</v>
      </c>
      <c r="C17" s="117" t="str">
        <f>"Es2-"&amp;$AL$3&amp;"-"&amp;A17&amp;"-"&amp;IF(COUNTA(F17)&lt;&gt;0,$F$7,IF(COUNTA(O17)&lt;&gt;0,$O$7,IF(COUNTA(X17)&lt;&gt;0,$X$7,"")))</f>
        <v>Es2-SyMe-19e-II</v>
      </c>
      <c r="D17" s="110" t="s">
        <v>336</v>
      </c>
      <c r="E17" s="95" t="s">
        <v>31</v>
      </c>
      <c r="F17" s="66"/>
      <c r="G17" s="60"/>
      <c r="H17" s="67"/>
      <c r="I17" s="74"/>
      <c r="J17" s="60"/>
      <c r="K17" s="27"/>
      <c r="L17" s="27"/>
      <c r="M17" s="27"/>
      <c r="N17" s="68"/>
      <c r="O17" s="60">
        <v>3</v>
      </c>
      <c r="P17" s="60">
        <v>2</v>
      </c>
      <c r="Q17" s="67">
        <v>2</v>
      </c>
      <c r="R17" s="74"/>
      <c r="S17" s="60">
        <v>1</v>
      </c>
      <c r="T17" s="27"/>
      <c r="U17" s="27">
        <v>1</v>
      </c>
      <c r="V17" s="27">
        <v>1</v>
      </c>
      <c r="W17" s="68"/>
      <c r="X17" s="60"/>
      <c r="Y17" s="60"/>
      <c r="Z17" s="67"/>
      <c r="AA17" s="74"/>
      <c r="AB17" s="60"/>
      <c r="AC17" s="27"/>
      <c r="AD17" s="27"/>
      <c r="AE17" s="27"/>
      <c r="AF17" s="68"/>
      <c r="AG17" s="102">
        <f t="shared" si="1"/>
        <v>3</v>
      </c>
      <c r="AH17" s="29">
        <f t="shared" si="1"/>
        <v>2</v>
      </c>
      <c r="AI17" s="29">
        <f t="shared" si="1"/>
        <v>2</v>
      </c>
      <c r="AJ17" s="78">
        <f>SUM(J17:N17,S17:W17,AB17:AF17)*15</f>
        <v>45</v>
      </c>
    </row>
    <row r="18" spans="1:36" s="43" customFormat="1" ht="12.75">
      <c r="A18" s="30" t="s">
        <v>171</v>
      </c>
      <c r="B18" s="39" t="s">
        <v>172</v>
      </c>
      <c r="C18" s="117" t="str">
        <f>"Es2-"&amp;$AL$3&amp;"-"&amp;A18&amp;"-"&amp;IF(COUNTA(F18)&lt;&gt;0,$F$7,IF(COUNTA(O18)&lt;&gt;0,$O$7,IF(COUNTA(X18)&lt;&gt;0,$X$7,"")))</f>
        <v>Es2-SyMe-20e-II</v>
      </c>
      <c r="D18" s="110" t="s">
        <v>337</v>
      </c>
      <c r="E18" s="95" t="s">
        <v>31</v>
      </c>
      <c r="F18" s="66"/>
      <c r="G18" s="60"/>
      <c r="H18" s="67"/>
      <c r="I18" s="74"/>
      <c r="J18" s="60"/>
      <c r="K18" s="27"/>
      <c r="L18" s="27"/>
      <c r="M18" s="27"/>
      <c r="N18" s="68"/>
      <c r="O18" s="60">
        <v>3</v>
      </c>
      <c r="P18" s="60">
        <v>2</v>
      </c>
      <c r="Q18" s="67">
        <v>1</v>
      </c>
      <c r="R18" s="74"/>
      <c r="S18" s="60">
        <v>1</v>
      </c>
      <c r="T18" s="27"/>
      <c r="U18" s="27"/>
      <c r="V18" s="27">
        <v>1</v>
      </c>
      <c r="W18" s="68">
        <v>1</v>
      </c>
      <c r="X18" s="60"/>
      <c r="Y18" s="60"/>
      <c r="Z18" s="67"/>
      <c r="AA18" s="74"/>
      <c r="AB18" s="60"/>
      <c r="AC18" s="27"/>
      <c r="AD18" s="27"/>
      <c r="AE18" s="27"/>
      <c r="AF18" s="68"/>
      <c r="AG18" s="102">
        <f t="shared" si="1"/>
        <v>3</v>
      </c>
      <c r="AH18" s="29">
        <f t="shared" si="1"/>
        <v>2</v>
      </c>
      <c r="AI18" s="29">
        <f t="shared" si="1"/>
        <v>1</v>
      </c>
      <c r="AJ18" s="78">
        <f>SUM(J18:N18,S18:W18,AB18:AF18)*15</f>
        <v>45</v>
      </c>
    </row>
    <row r="19" spans="1:36" s="43" customFormat="1" ht="13.5" thickBot="1">
      <c r="A19" s="326" t="s">
        <v>173</v>
      </c>
      <c r="B19" s="384" t="s">
        <v>174</v>
      </c>
      <c r="C19" s="357" t="str">
        <f>"Es2-"&amp;$AL$3&amp;"-"&amp;A19&amp;"-"&amp;IF(COUNTA(F19)&lt;&gt;0,$F$7,IF(COUNTA(O19)&lt;&gt;0,$O$7,IF(COUNTA(X19)&lt;&gt;0,$X$7,"")))</f>
        <v>Es2-SyMe-21e-II</v>
      </c>
      <c r="D19" s="398" t="s">
        <v>289</v>
      </c>
      <c r="E19" s="399" t="s">
        <v>31</v>
      </c>
      <c r="F19" s="317"/>
      <c r="G19" s="51"/>
      <c r="H19" s="396"/>
      <c r="I19" s="397"/>
      <c r="J19" s="51"/>
      <c r="K19" s="318"/>
      <c r="L19" s="318"/>
      <c r="M19" s="318"/>
      <c r="N19" s="395"/>
      <c r="O19" s="51">
        <v>3</v>
      </c>
      <c r="P19" s="51">
        <v>2</v>
      </c>
      <c r="Q19" s="396">
        <v>1</v>
      </c>
      <c r="R19" s="397"/>
      <c r="S19" s="51">
        <v>2</v>
      </c>
      <c r="T19" s="318"/>
      <c r="U19" s="318">
        <v>1</v>
      </c>
      <c r="V19" s="318"/>
      <c r="W19" s="395"/>
      <c r="X19" s="51"/>
      <c r="Y19" s="51"/>
      <c r="Z19" s="396"/>
      <c r="AA19" s="397"/>
      <c r="AB19" s="51"/>
      <c r="AC19" s="318"/>
      <c r="AD19" s="318"/>
      <c r="AE19" s="318"/>
      <c r="AF19" s="395"/>
      <c r="AG19" s="344">
        <f t="shared" si="1"/>
        <v>3</v>
      </c>
      <c r="AH19" s="394">
        <f t="shared" si="1"/>
        <v>2</v>
      </c>
      <c r="AI19" s="394">
        <f t="shared" si="1"/>
        <v>1</v>
      </c>
      <c r="AJ19" s="52">
        <f>SUM(J19:N19,S19:W19,AB19:AF19)*15</f>
        <v>45</v>
      </c>
    </row>
    <row r="20" spans="1:36" s="43" customFormat="1" ht="30" customHeight="1" thickBot="1">
      <c r="A20" s="314" t="s">
        <v>69</v>
      </c>
      <c r="B20" s="340" t="s">
        <v>283</v>
      </c>
      <c r="C20" s="341"/>
      <c r="D20" s="342"/>
      <c r="E20" s="343"/>
      <c r="F20" s="373"/>
      <c r="G20" s="371"/>
      <c r="H20" s="337"/>
      <c r="I20" s="369"/>
      <c r="J20" s="547"/>
      <c r="K20" s="547"/>
      <c r="L20" s="547"/>
      <c r="M20" s="547"/>
      <c r="N20" s="548"/>
      <c r="O20" s="339"/>
      <c r="P20" s="336"/>
      <c r="Q20" s="337"/>
      <c r="R20" s="369"/>
      <c r="S20" s="547"/>
      <c r="T20" s="547"/>
      <c r="U20" s="547"/>
      <c r="V20" s="547"/>
      <c r="W20" s="548"/>
      <c r="X20" s="332">
        <v>6</v>
      </c>
      <c r="Y20" s="336"/>
      <c r="Z20" s="337"/>
      <c r="AA20" s="369"/>
      <c r="AB20" s="547">
        <v>9</v>
      </c>
      <c r="AC20" s="547"/>
      <c r="AD20" s="547"/>
      <c r="AE20" s="547"/>
      <c r="AF20" s="548"/>
      <c r="AG20" s="332">
        <f>SUM(AG21:AG24)</f>
        <v>8</v>
      </c>
      <c r="AH20" s="333">
        <f>SUM(AH21:AH24)</f>
        <v>7</v>
      </c>
      <c r="AI20" s="334">
        <f>SUM(AI21:AI24)</f>
        <v>4</v>
      </c>
      <c r="AJ20" s="335">
        <f>SUM(AJ21:AJ24)</f>
        <v>180</v>
      </c>
    </row>
    <row r="21" spans="1:36" s="43" customFormat="1" ht="15">
      <c r="A21" s="30" t="s">
        <v>175</v>
      </c>
      <c r="B21" s="48" t="s">
        <v>176</v>
      </c>
      <c r="C21" s="116" t="str">
        <f>"Es2-"&amp;$AL$3&amp;"-"&amp;A21&amp;"-"&amp;IF(COUNTA(F21)&lt;&gt;0,$F$7,IF(COUNTA(O21)&lt;&gt;0,$O$7,IF(COUNTA(X21)&lt;&gt;0,$X$7,"")))</f>
        <v>Es2-SyMe-22e-III</v>
      </c>
      <c r="D21" s="108" t="s">
        <v>334</v>
      </c>
      <c r="E21" s="96" t="s">
        <v>31</v>
      </c>
      <c r="F21" s="80"/>
      <c r="G21" s="331"/>
      <c r="H21" s="82"/>
      <c r="I21" s="83"/>
      <c r="J21" s="84"/>
      <c r="K21" s="85"/>
      <c r="L21" s="85"/>
      <c r="M21" s="85"/>
      <c r="N21" s="86"/>
      <c r="O21" s="80"/>
      <c r="P21" s="331"/>
      <c r="Q21" s="82"/>
      <c r="R21" s="83"/>
      <c r="S21" s="84"/>
      <c r="T21" s="85"/>
      <c r="U21" s="85"/>
      <c r="V21" s="85"/>
      <c r="W21" s="86"/>
      <c r="X21" s="80">
        <v>2</v>
      </c>
      <c r="Y21" s="331">
        <v>1</v>
      </c>
      <c r="Z21" s="82">
        <v>1</v>
      </c>
      <c r="AA21" s="83"/>
      <c r="AB21" s="378">
        <v>1</v>
      </c>
      <c r="AC21" s="378"/>
      <c r="AD21" s="378">
        <v>2</v>
      </c>
      <c r="AE21" s="379"/>
      <c r="AF21" s="380"/>
      <c r="AG21" s="101">
        <f aca="true" t="shared" si="2" ref="AG21:AI28">SUM(F21,O21,X21)</f>
        <v>2</v>
      </c>
      <c r="AH21" s="26">
        <f t="shared" si="2"/>
        <v>1</v>
      </c>
      <c r="AI21" s="49">
        <f t="shared" si="2"/>
        <v>1</v>
      </c>
      <c r="AJ21" s="54">
        <f aca="true" t="shared" si="3" ref="AJ21:AJ28">SUM(J21:N21,S21:W21,AB21:AF21)*15</f>
        <v>45</v>
      </c>
    </row>
    <row r="22" spans="1:36" s="43" customFormat="1" ht="12.75">
      <c r="A22" s="30" t="s">
        <v>177</v>
      </c>
      <c r="B22" s="38" t="s">
        <v>178</v>
      </c>
      <c r="C22" s="116" t="str">
        <f>"Es2-"&amp;$AL$3&amp;"-"&amp;A22&amp;"-"&amp;IF(COUNTA(F22)&lt;&gt;0,$F$7,IF(COUNTA(O22)&lt;&gt;0,$O$7,IF(COUNTA(X22)&lt;&gt;0,$X$7,"")))</f>
        <v>Es2-SyMe-23e-III</v>
      </c>
      <c r="D22" s="109" t="s">
        <v>338</v>
      </c>
      <c r="E22" s="98" t="s">
        <v>31</v>
      </c>
      <c r="F22" s="55"/>
      <c r="G22" s="49"/>
      <c r="H22" s="65"/>
      <c r="I22" s="73"/>
      <c r="J22" s="49"/>
      <c r="K22" s="26"/>
      <c r="L22" s="26"/>
      <c r="M22" s="26"/>
      <c r="N22" s="54"/>
      <c r="O22" s="49"/>
      <c r="P22" s="49"/>
      <c r="Q22" s="65"/>
      <c r="R22" s="73"/>
      <c r="S22" s="49"/>
      <c r="T22" s="26"/>
      <c r="U22" s="26"/>
      <c r="V22" s="26"/>
      <c r="W22" s="54"/>
      <c r="X22" s="49">
        <v>2</v>
      </c>
      <c r="Y22" s="49">
        <v>2</v>
      </c>
      <c r="Z22" s="65">
        <v>1</v>
      </c>
      <c r="AA22" s="73"/>
      <c r="AB22" s="49">
        <v>1</v>
      </c>
      <c r="AC22" s="26"/>
      <c r="AD22" s="26">
        <v>1</v>
      </c>
      <c r="AE22" s="26">
        <v>1</v>
      </c>
      <c r="AF22" s="54"/>
      <c r="AG22" s="101">
        <f>SUM(F22,O22,X22)</f>
        <v>2</v>
      </c>
      <c r="AH22" s="35">
        <f>SUM(G22,P22,Y22)</f>
        <v>2</v>
      </c>
      <c r="AI22" s="35">
        <f>SUM(H22,Q22,Z22)</f>
        <v>1</v>
      </c>
      <c r="AJ22" s="50">
        <f t="shared" si="3"/>
        <v>45</v>
      </c>
    </row>
    <row r="23" spans="1:36" s="43" customFormat="1" ht="12.75">
      <c r="A23" s="30" t="s">
        <v>179</v>
      </c>
      <c r="B23" s="38" t="s">
        <v>180</v>
      </c>
      <c r="C23" s="116" t="str">
        <f>"Es2-"&amp;$AL$3&amp;"-"&amp;A23&amp;"-"&amp;IF(COUNTA(F23)&lt;&gt;0,$F$7,IF(COUNTA(O23)&lt;&gt;0,$O$7,IF(COUNTA(X23)&lt;&gt;0,$X$7,"")))</f>
        <v>Es2-SyMe-24e-III</v>
      </c>
      <c r="D23" s="109" t="s">
        <v>341</v>
      </c>
      <c r="E23" s="98" t="s">
        <v>31</v>
      </c>
      <c r="F23" s="55"/>
      <c r="G23" s="49"/>
      <c r="H23" s="65"/>
      <c r="I23" s="73"/>
      <c r="J23" s="49"/>
      <c r="K23" s="26"/>
      <c r="L23" s="26"/>
      <c r="M23" s="26"/>
      <c r="N23" s="54"/>
      <c r="O23" s="49"/>
      <c r="P23" s="49"/>
      <c r="Q23" s="65"/>
      <c r="R23" s="73"/>
      <c r="S23" s="49"/>
      <c r="T23" s="26"/>
      <c r="U23" s="26"/>
      <c r="V23" s="26"/>
      <c r="W23" s="54"/>
      <c r="X23" s="49">
        <v>2</v>
      </c>
      <c r="Y23" s="49">
        <v>2</v>
      </c>
      <c r="Z23" s="65">
        <v>1</v>
      </c>
      <c r="AA23" s="73"/>
      <c r="AB23" s="49">
        <v>1</v>
      </c>
      <c r="AC23" s="26"/>
      <c r="AD23" s="26">
        <v>1</v>
      </c>
      <c r="AE23" s="26">
        <v>1</v>
      </c>
      <c r="AF23" s="54"/>
      <c r="AG23" s="101">
        <f t="shared" si="2"/>
        <v>2</v>
      </c>
      <c r="AH23" s="35">
        <f t="shared" si="2"/>
        <v>2</v>
      </c>
      <c r="AI23" s="35">
        <f t="shared" si="2"/>
        <v>1</v>
      </c>
      <c r="AJ23" s="50">
        <f t="shared" si="3"/>
        <v>45</v>
      </c>
    </row>
    <row r="24" spans="1:36" s="43" customFormat="1" ht="13.5" thickBot="1">
      <c r="A24" s="326" t="s">
        <v>181</v>
      </c>
      <c r="B24" s="370" t="s">
        <v>255</v>
      </c>
      <c r="C24" s="357" t="str">
        <f>"Es2-"&amp;$AL$3&amp;"-"&amp;A24&amp;"-"&amp;IF(COUNTA(F24)&lt;&gt;0,$F$7,IF(COUNTA(O24)&lt;&gt;0,$O$7,IF(COUNTA(X24)&lt;&gt;0,$X$7,"")))</f>
        <v>Es2-SyMe-25e-III</v>
      </c>
      <c r="D24" s="345" t="s">
        <v>254</v>
      </c>
      <c r="E24" s="346" t="s">
        <v>30</v>
      </c>
      <c r="F24" s="347"/>
      <c r="G24" s="348"/>
      <c r="H24" s="349"/>
      <c r="I24" s="350"/>
      <c r="J24" s="351"/>
      <c r="K24" s="352"/>
      <c r="L24" s="352"/>
      <c r="M24" s="352"/>
      <c r="N24" s="353"/>
      <c r="O24" s="347"/>
      <c r="P24" s="348"/>
      <c r="Q24" s="349"/>
      <c r="R24" s="350"/>
      <c r="S24" s="351"/>
      <c r="T24" s="352"/>
      <c r="U24" s="352"/>
      <c r="V24" s="352"/>
      <c r="W24" s="353"/>
      <c r="X24" s="347">
        <v>2</v>
      </c>
      <c r="Y24" s="348">
        <v>2</v>
      </c>
      <c r="Z24" s="349">
        <v>1</v>
      </c>
      <c r="AA24" s="350"/>
      <c r="AB24" s="381">
        <v>1</v>
      </c>
      <c r="AC24" s="382"/>
      <c r="AD24" s="382">
        <v>1</v>
      </c>
      <c r="AE24" s="382">
        <v>1</v>
      </c>
      <c r="AF24" s="383"/>
      <c r="AG24" s="344">
        <f t="shared" si="2"/>
        <v>2</v>
      </c>
      <c r="AH24" s="318">
        <f t="shared" si="2"/>
        <v>2</v>
      </c>
      <c r="AI24" s="51">
        <f t="shared" si="2"/>
        <v>1</v>
      </c>
      <c r="AJ24" s="52">
        <f t="shared" si="3"/>
        <v>45</v>
      </c>
    </row>
    <row r="25" spans="1:36" s="43" customFormat="1" ht="30" customHeight="1" thickBot="1">
      <c r="A25" s="314" t="s">
        <v>182</v>
      </c>
      <c r="B25" s="340" t="s">
        <v>273</v>
      </c>
      <c r="C25" s="341"/>
      <c r="D25" s="342"/>
      <c r="E25" s="343"/>
      <c r="F25" s="339"/>
      <c r="G25" s="336"/>
      <c r="H25" s="337"/>
      <c r="I25" s="369"/>
      <c r="J25" s="547"/>
      <c r="K25" s="547"/>
      <c r="L25" s="547"/>
      <c r="M25" s="547"/>
      <c r="N25" s="548"/>
      <c r="O25" s="339"/>
      <c r="P25" s="336"/>
      <c r="Q25" s="337"/>
      <c r="R25" s="369"/>
      <c r="S25" s="547"/>
      <c r="T25" s="547"/>
      <c r="U25" s="547"/>
      <c r="V25" s="547"/>
      <c r="W25" s="548"/>
      <c r="X25" s="372">
        <v>2</v>
      </c>
      <c r="Y25" s="371"/>
      <c r="Z25" s="337"/>
      <c r="AA25" s="369"/>
      <c r="AB25" s="547">
        <v>3</v>
      </c>
      <c r="AC25" s="547"/>
      <c r="AD25" s="547"/>
      <c r="AE25" s="547"/>
      <c r="AF25" s="548"/>
      <c r="AG25" s="332">
        <f>SUM(AG26:AG28)</f>
        <v>6</v>
      </c>
      <c r="AH25" s="333">
        <f>SUM(AH26:AH28)</f>
        <v>6</v>
      </c>
      <c r="AI25" s="334">
        <f>SUM(AI26:AI28)</f>
        <v>2</v>
      </c>
      <c r="AJ25" s="335">
        <f>SUM(AJ26:AJ28)</f>
        <v>135</v>
      </c>
    </row>
    <row r="26" spans="1:36" s="43" customFormat="1" ht="12.75">
      <c r="A26" s="30" t="s">
        <v>183</v>
      </c>
      <c r="B26" s="87" t="s">
        <v>184</v>
      </c>
      <c r="C26" s="116" t="str">
        <f>"Es2-"&amp;$AL$3&amp;"-"&amp;A26&amp;"-"&amp;IF(COUNTA(F26)&lt;&gt;0,$F$7,IF(COUNTA(O26)&lt;&gt;0,$O$7,IF(COUNTA(X26)&lt;&gt;0,$X$7,"")))</f>
        <v>Es2-SyMe-26e-III</v>
      </c>
      <c r="D26" s="108" t="s">
        <v>339</v>
      </c>
      <c r="E26" s="96" t="s">
        <v>31</v>
      </c>
      <c r="F26" s="80"/>
      <c r="G26" s="81"/>
      <c r="H26" s="82"/>
      <c r="I26" s="83"/>
      <c r="J26" s="84"/>
      <c r="K26" s="85"/>
      <c r="L26" s="85"/>
      <c r="M26" s="85"/>
      <c r="N26" s="86"/>
      <c r="O26" s="80"/>
      <c r="P26" s="81"/>
      <c r="Q26" s="82"/>
      <c r="R26" s="83"/>
      <c r="S26" s="84"/>
      <c r="T26" s="85"/>
      <c r="U26" s="85"/>
      <c r="V26" s="85"/>
      <c r="W26" s="86"/>
      <c r="X26" s="80">
        <v>2</v>
      </c>
      <c r="Y26" s="81">
        <v>2</v>
      </c>
      <c r="Z26" s="82">
        <v>0</v>
      </c>
      <c r="AA26" s="83"/>
      <c r="AB26" s="400">
        <v>2</v>
      </c>
      <c r="AC26" s="401"/>
      <c r="AD26" s="401"/>
      <c r="AE26" s="401"/>
      <c r="AF26" s="402">
        <v>1</v>
      </c>
      <c r="AG26" s="101">
        <f t="shared" si="2"/>
        <v>2</v>
      </c>
      <c r="AH26" s="26">
        <f t="shared" si="2"/>
        <v>2</v>
      </c>
      <c r="AI26" s="49">
        <f t="shared" si="2"/>
        <v>0</v>
      </c>
      <c r="AJ26" s="50">
        <f t="shared" si="3"/>
        <v>45</v>
      </c>
    </row>
    <row r="27" spans="1:36" s="43" customFormat="1" ht="12.75">
      <c r="A27" s="30" t="s">
        <v>185</v>
      </c>
      <c r="B27" s="87" t="s">
        <v>186</v>
      </c>
      <c r="C27" s="116" t="str">
        <f>"Es2-"&amp;$AL$3&amp;"-"&amp;A27&amp;"-"&amp;IF(COUNTA(F27)&lt;&gt;0,$F$7,IF(COUNTA(O27)&lt;&gt;0,$O$7,IF(COUNTA(X27)&lt;&gt;0,$X$7,"")))</f>
        <v>Es2-SyMe-27e-III</v>
      </c>
      <c r="D27" s="108" t="s">
        <v>338</v>
      </c>
      <c r="E27" s="96" t="s">
        <v>31</v>
      </c>
      <c r="F27" s="80"/>
      <c r="G27" s="81"/>
      <c r="H27" s="82"/>
      <c r="I27" s="83"/>
      <c r="J27" s="84"/>
      <c r="K27" s="85"/>
      <c r="L27" s="85"/>
      <c r="M27" s="85"/>
      <c r="N27" s="86"/>
      <c r="O27" s="80"/>
      <c r="P27" s="81"/>
      <c r="Q27" s="82"/>
      <c r="R27" s="83"/>
      <c r="S27" s="84"/>
      <c r="T27" s="85"/>
      <c r="U27" s="85"/>
      <c r="V27" s="85"/>
      <c r="W27" s="86"/>
      <c r="X27" s="80">
        <v>2</v>
      </c>
      <c r="Y27" s="81">
        <v>2</v>
      </c>
      <c r="Z27" s="82">
        <v>1</v>
      </c>
      <c r="AA27" s="83"/>
      <c r="AB27" s="89">
        <v>2</v>
      </c>
      <c r="AC27" s="17"/>
      <c r="AD27" s="17">
        <v>1</v>
      </c>
      <c r="AE27" s="17"/>
      <c r="AF27" s="88"/>
      <c r="AG27" s="101">
        <f t="shared" si="2"/>
        <v>2</v>
      </c>
      <c r="AH27" s="26">
        <f t="shared" si="2"/>
        <v>2</v>
      </c>
      <c r="AI27" s="49">
        <f t="shared" si="2"/>
        <v>1</v>
      </c>
      <c r="AJ27" s="50">
        <f t="shared" si="3"/>
        <v>45</v>
      </c>
    </row>
    <row r="28" spans="1:41" s="43" customFormat="1" ht="13.5" thickBot="1">
      <c r="A28" s="326" t="s">
        <v>187</v>
      </c>
      <c r="B28" s="356" t="s">
        <v>188</v>
      </c>
      <c r="C28" s="357" t="str">
        <f>"Es2-"&amp;$AL$3&amp;"-"&amp;A28&amp;"-"&amp;IF(COUNTA(F28)&lt;&gt;0,$F$7,IF(COUNTA(O28)&lt;&gt;0,$O$7,IF(COUNTA(X28)&lt;&gt;0,$X$7,"")))</f>
        <v>Es2-SyMe-28e-III</v>
      </c>
      <c r="D28" s="345" t="s">
        <v>340</v>
      </c>
      <c r="E28" s="346" t="s">
        <v>31</v>
      </c>
      <c r="F28" s="347"/>
      <c r="G28" s="348"/>
      <c r="H28" s="349"/>
      <c r="I28" s="350"/>
      <c r="J28" s="351"/>
      <c r="K28" s="352"/>
      <c r="L28" s="352"/>
      <c r="M28" s="352"/>
      <c r="N28" s="353"/>
      <c r="O28" s="347"/>
      <c r="P28" s="348"/>
      <c r="Q28" s="349"/>
      <c r="R28" s="350"/>
      <c r="S28" s="351"/>
      <c r="T28" s="352"/>
      <c r="U28" s="352"/>
      <c r="V28" s="352"/>
      <c r="W28" s="353"/>
      <c r="X28" s="347">
        <v>2</v>
      </c>
      <c r="Y28" s="348">
        <v>2</v>
      </c>
      <c r="Z28" s="349">
        <v>1</v>
      </c>
      <c r="AA28" s="350"/>
      <c r="AB28" s="381">
        <v>2</v>
      </c>
      <c r="AC28" s="382"/>
      <c r="AD28" s="382">
        <v>1</v>
      </c>
      <c r="AE28" s="382"/>
      <c r="AF28" s="383"/>
      <c r="AG28" s="344">
        <f t="shared" si="2"/>
        <v>2</v>
      </c>
      <c r="AH28" s="318">
        <f t="shared" si="2"/>
        <v>2</v>
      </c>
      <c r="AI28" s="51">
        <f t="shared" si="2"/>
        <v>1</v>
      </c>
      <c r="AJ28" s="52">
        <f t="shared" si="3"/>
        <v>45</v>
      </c>
      <c r="AL28" s="538" t="s">
        <v>349</v>
      </c>
      <c r="AM28" s="538"/>
      <c r="AN28" s="538"/>
      <c r="AO28" s="538"/>
    </row>
    <row r="29" spans="1:41" s="44" customFormat="1" ht="19.5" customHeight="1" thickBot="1">
      <c r="A29" s="549" t="s">
        <v>42</v>
      </c>
      <c r="B29" s="550"/>
      <c r="C29" s="551"/>
      <c r="D29" s="358"/>
      <c r="E29" s="359"/>
      <c r="F29" s="360">
        <f>SUM(F10:F13,F15:F19,F21:F24,F26:F28)</f>
        <v>0</v>
      </c>
      <c r="G29" s="361">
        <f>SUM(G10:G13,G15:G19,G21:G24,G26:G28)</f>
        <v>0</v>
      </c>
      <c r="H29" s="361">
        <f>SUM(H10:H13,H15:H19,H21:H24,H26:H28)</f>
        <v>0</v>
      </c>
      <c r="I29" s="362"/>
      <c r="J29" s="363">
        <f aca="true" t="shared" si="4" ref="J29:Q29">SUM(J10:J13,J15:J19,J21:J24,J26:J28)</f>
        <v>0</v>
      </c>
      <c r="K29" s="363">
        <f t="shared" si="4"/>
        <v>0</v>
      </c>
      <c r="L29" s="363">
        <f t="shared" si="4"/>
        <v>0</v>
      </c>
      <c r="M29" s="363">
        <f t="shared" si="4"/>
        <v>0</v>
      </c>
      <c r="N29" s="364">
        <f t="shared" si="4"/>
        <v>0</v>
      </c>
      <c r="O29" s="360">
        <f t="shared" si="4"/>
        <v>31</v>
      </c>
      <c r="P29" s="361">
        <f t="shared" si="4"/>
        <v>18</v>
      </c>
      <c r="Q29" s="361">
        <f t="shared" si="4"/>
        <v>17</v>
      </c>
      <c r="R29" s="362"/>
      <c r="S29" s="363">
        <f aca="true" t="shared" si="5" ref="S29:Z29">SUM(S10:S13,S15:S19,S21:S24,S26:S28)</f>
        <v>13</v>
      </c>
      <c r="T29" s="363">
        <f t="shared" si="5"/>
        <v>0</v>
      </c>
      <c r="U29" s="363">
        <f t="shared" si="5"/>
        <v>10</v>
      </c>
      <c r="V29" s="363">
        <f t="shared" si="5"/>
        <v>4</v>
      </c>
      <c r="W29" s="364">
        <f t="shared" si="5"/>
        <v>2</v>
      </c>
      <c r="X29" s="360">
        <f t="shared" si="5"/>
        <v>14</v>
      </c>
      <c r="Y29" s="361">
        <f t="shared" si="5"/>
        <v>13</v>
      </c>
      <c r="Z29" s="361">
        <f t="shared" si="5"/>
        <v>6</v>
      </c>
      <c r="AA29" s="362"/>
      <c r="AB29" s="363">
        <f>SUM(AB10:AB13,AB15:AB19,AB21:AB24,AB26:AB28)</f>
        <v>10</v>
      </c>
      <c r="AC29" s="363">
        <f>SUM(AC10:AC13,AC15:AC19,AC21:AC24,AC26:AC28)</f>
        <v>0</v>
      </c>
      <c r="AD29" s="363">
        <f>SUM(AD10:AD13,AD15:AD19,AD21:AD24,AD26:AD28)</f>
        <v>7</v>
      </c>
      <c r="AE29" s="363">
        <f>SUM(AE10:AE13,AE15:AE19,AE21:AE24,AE26:AE28)</f>
        <v>3</v>
      </c>
      <c r="AF29" s="364">
        <f>SUM(AF10:AF13,AF15:AF19,AF21:AF24,AF26:AF28)</f>
        <v>1</v>
      </c>
      <c r="AG29" s="523" t="s">
        <v>23</v>
      </c>
      <c r="AH29" s="524"/>
      <c r="AI29" s="524"/>
      <c r="AJ29" s="525"/>
      <c r="AL29" s="189" t="str">
        <f>AL13</f>
        <v>ECTS</v>
      </c>
      <c r="AM29" s="190" t="str">
        <f>AM13</f>
        <v>ECTS(n)</v>
      </c>
      <c r="AN29" s="190" t="str">
        <f>AN13</f>
        <v>ECTS(p)</v>
      </c>
      <c r="AO29" s="189" t="str">
        <f>AO13</f>
        <v>godz.</v>
      </c>
    </row>
    <row r="30" spans="1:41" s="45" customFormat="1" ht="19.5" customHeight="1" thickBot="1">
      <c r="A30" s="530" t="s">
        <v>43</v>
      </c>
      <c r="B30" s="531"/>
      <c r="C30" s="532"/>
      <c r="D30" s="290"/>
      <c r="E30" s="291"/>
      <c r="F30" s="521" t="s">
        <v>23</v>
      </c>
      <c r="G30" s="522"/>
      <c r="H30" s="522"/>
      <c r="I30" s="526">
        <f>SUM(J29:N29)</f>
        <v>0</v>
      </c>
      <c r="J30" s="524"/>
      <c r="K30" s="524"/>
      <c r="L30" s="524"/>
      <c r="M30" s="524"/>
      <c r="N30" s="525"/>
      <c r="O30" s="521" t="s">
        <v>23</v>
      </c>
      <c r="P30" s="522"/>
      <c r="Q30" s="522"/>
      <c r="R30" s="526">
        <f>SUM(S29:W29)</f>
        <v>29</v>
      </c>
      <c r="S30" s="524"/>
      <c r="T30" s="524"/>
      <c r="U30" s="524"/>
      <c r="V30" s="524"/>
      <c r="W30" s="525"/>
      <c r="X30" s="521" t="s">
        <v>23</v>
      </c>
      <c r="Y30" s="522"/>
      <c r="Z30" s="555"/>
      <c r="AA30" s="526">
        <f>SUM(AB29:AF29)</f>
        <v>21</v>
      </c>
      <c r="AB30" s="524"/>
      <c r="AC30" s="524"/>
      <c r="AD30" s="524"/>
      <c r="AE30" s="524"/>
      <c r="AF30" s="525"/>
      <c r="AG30" s="287">
        <f>SUM(AG9,AG14,AG20,AG25)</f>
        <v>45</v>
      </c>
      <c r="AH30" s="287">
        <v>43</v>
      </c>
      <c r="AI30" s="287">
        <v>43</v>
      </c>
      <c r="AJ30" s="288">
        <f>SUM(I30,R30,AA30)*15</f>
        <v>750</v>
      </c>
      <c r="AL30" s="180">
        <f>SUM(AG9,AL14)</f>
        <v>36</v>
      </c>
      <c r="AM30" s="180">
        <f>SUM(AH9,AM14)</f>
        <v>23</v>
      </c>
      <c r="AN30" s="180">
        <f>SUM(AI9,AN14)</f>
        <v>19</v>
      </c>
      <c r="AO30" s="180">
        <f>SUM(AJ9,AO14)</f>
        <v>570</v>
      </c>
    </row>
    <row r="31" spans="1:36" s="42" customFormat="1" ht="19.5" customHeight="1" thickBot="1">
      <c r="A31" s="533" t="s">
        <v>44</v>
      </c>
      <c r="B31" s="534"/>
      <c r="C31" s="535"/>
      <c r="D31" s="46"/>
      <c r="E31" s="46"/>
      <c r="F31" s="520">
        <f>COUNTA(I10:I13,I15:I19,I21:I24,I26:I28)</f>
        <v>0</v>
      </c>
      <c r="G31" s="515"/>
      <c r="H31" s="515"/>
      <c r="I31" s="515"/>
      <c r="J31" s="515"/>
      <c r="K31" s="515"/>
      <c r="L31" s="515"/>
      <c r="M31" s="515"/>
      <c r="N31" s="516"/>
      <c r="O31" s="520">
        <f>COUNTA(R10:R13,R15:R19,R21:R24,R26:R28)</f>
        <v>3</v>
      </c>
      <c r="P31" s="515"/>
      <c r="Q31" s="515"/>
      <c r="R31" s="515"/>
      <c r="S31" s="515"/>
      <c r="T31" s="515"/>
      <c r="U31" s="515"/>
      <c r="V31" s="515"/>
      <c r="W31" s="516"/>
      <c r="X31" s="520">
        <f>COUNTA(AA10:AA13,AA15:AA19,AA21:AA24,AA26:AA28)</f>
        <v>0</v>
      </c>
      <c r="Y31" s="515"/>
      <c r="Z31" s="515"/>
      <c r="AA31" s="515"/>
      <c r="AB31" s="515"/>
      <c r="AC31" s="515"/>
      <c r="AD31" s="515"/>
      <c r="AE31" s="515"/>
      <c r="AF31" s="516"/>
      <c r="AG31" s="520">
        <f>SUM(F31:AF31)</f>
        <v>3</v>
      </c>
      <c r="AH31" s="515"/>
      <c r="AI31" s="515"/>
      <c r="AJ31" s="516"/>
    </row>
    <row r="32" spans="1:35" ht="12.75">
      <c r="A32" s="13"/>
      <c r="B32" s="13"/>
      <c r="C32" s="13"/>
      <c r="D32" s="13"/>
      <c r="E32" s="13"/>
      <c r="F32" s="14"/>
      <c r="G32" s="14"/>
      <c r="H32" s="14"/>
      <c r="I32" s="75"/>
      <c r="J32" s="31"/>
      <c r="K32" s="32"/>
      <c r="L32" s="15"/>
      <c r="M32" s="15"/>
      <c r="N32" s="15"/>
      <c r="O32" s="14"/>
      <c r="P32" s="14"/>
      <c r="Q32" s="14"/>
      <c r="R32" s="75"/>
      <c r="S32" s="31"/>
      <c r="T32" s="32"/>
      <c r="U32" s="15"/>
      <c r="V32" s="15"/>
      <c r="W32" s="15"/>
      <c r="X32" s="14"/>
      <c r="Y32" s="14"/>
      <c r="Z32" s="14"/>
      <c r="AA32" s="75"/>
      <c r="AB32" s="31"/>
      <c r="AC32" s="32"/>
      <c r="AD32" s="15"/>
      <c r="AE32" s="15"/>
      <c r="AF32" s="15"/>
      <c r="AG32" s="16"/>
      <c r="AH32" s="16"/>
      <c r="AI32" s="16"/>
    </row>
    <row r="33" spans="1:36" ht="12.75">
      <c r="A33" s="40"/>
      <c r="B33" s="34" t="s">
        <v>240</v>
      </c>
      <c r="D33" s="13"/>
      <c r="E33" s="13"/>
      <c r="F33" s="13"/>
      <c r="G33" s="13"/>
      <c r="H33" s="13"/>
      <c r="K33" s="13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20"/>
      <c r="AC33" s="13"/>
      <c r="AD33" s="13"/>
      <c r="AE33" s="13"/>
      <c r="AF33" s="13"/>
      <c r="AI33" s="13"/>
      <c r="AJ33" s="13"/>
    </row>
    <row r="34" spans="1:36" ht="12.75">
      <c r="A34" s="76"/>
      <c r="B34" s="104" t="s">
        <v>41</v>
      </c>
      <c r="C34" s="13"/>
      <c r="D34" s="13"/>
      <c r="E34" s="13"/>
      <c r="F34" s="13"/>
      <c r="G34" s="13"/>
      <c r="H34" s="13"/>
      <c r="K34" s="20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18"/>
    </row>
    <row r="35" spans="1:36" ht="12.75">
      <c r="A35" s="13"/>
      <c r="B35" s="20"/>
      <c r="C35" s="13"/>
      <c r="D35" s="13"/>
      <c r="E35" s="13"/>
      <c r="F35" s="13"/>
      <c r="G35" s="13"/>
      <c r="H35" s="13"/>
      <c r="I35" s="77"/>
      <c r="J35" s="20"/>
      <c r="K35" s="20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2.75">
      <c r="A36" s="13"/>
      <c r="B36" s="13"/>
      <c r="C36" s="13"/>
      <c r="D36" s="13"/>
      <c r="E36" s="13"/>
      <c r="F36" s="13"/>
      <c r="G36" s="13"/>
      <c r="H36" s="13"/>
      <c r="I36" s="77"/>
      <c r="J36" s="13"/>
      <c r="K36" s="13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2.75">
      <c r="A54" s="13"/>
      <c r="B54" s="13"/>
      <c r="C54" s="13"/>
      <c r="D54" s="13"/>
      <c r="E54" s="13"/>
      <c r="F54" s="13"/>
      <c r="G54" s="13"/>
      <c r="H54" s="13"/>
      <c r="I54" s="77"/>
      <c r="J54" s="13"/>
      <c r="K54" s="13"/>
      <c r="L54" s="1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13"/>
      <c r="X54" s="13"/>
      <c r="Y54" s="13"/>
      <c r="Z54" s="13"/>
      <c r="AA54" s="77"/>
      <c r="AB54" s="13"/>
      <c r="AC54" s="13"/>
      <c r="AD54" s="13"/>
      <c r="AE54" s="13"/>
      <c r="AF54" s="13"/>
      <c r="AG54" s="13"/>
      <c r="AH54" s="13"/>
      <c r="AI54" s="13"/>
      <c r="AJ54" s="13"/>
    </row>
  </sheetData>
  <sheetProtection/>
  <mergeCells count="36">
    <mergeCell ref="B2:AJ2"/>
    <mergeCell ref="B3:AJ3"/>
    <mergeCell ref="AB25:AF25"/>
    <mergeCell ref="J9:N9"/>
    <mergeCell ref="S9:W9"/>
    <mergeCell ref="J14:N14"/>
    <mergeCell ref="S14:W14"/>
    <mergeCell ref="J20:N20"/>
    <mergeCell ref="S20:W20"/>
    <mergeCell ref="J25:N25"/>
    <mergeCell ref="F7:N7"/>
    <mergeCell ref="O7:W7"/>
    <mergeCell ref="AB20:AF20"/>
    <mergeCell ref="AB14:AF14"/>
    <mergeCell ref="S25:W25"/>
    <mergeCell ref="AG6:AJ6"/>
    <mergeCell ref="AG7:AJ7"/>
    <mergeCell ref="X7:AF7"/>
    <mergeCell ref="AB9:AF9"/>
    <mergeCell ref="F6:AF6"/>
    <mergeCell ref="O30:Q30"/>
    <mergeCell ref="R30:W30"/>
    <mergeCell ref="AG31:AJ31"/>
    <mergeCell ref="X30:Z30"/>
    <mergeCell ref="AA30:AF30"/>
    <mergeCell ref="X31:AF31"/>
    <mergeCell ref="B4:AJ4"/>
    <mergeCell ref="AL28:AO28"/>
    <mergeCell ref="A29:C29"/>
    <mergeCell ref="A30:C30"/>
    <mergeCell ref="A31:C31"/>
    <mergeCell ref="F30:H30"/>
    <mergeCell ref="F31:N31"/>
    <mergeCell ref="I30:N30"/>
    <mergeCell ref="AG29:AJ29"/>
    <mergeCell ref="O31:W31"/>
  </mergeCells>
  <printOptions horizontalCentered="1" verticalCentered="1"/>
  <pageMargins left="0.3937007874015748" right="0.3937007874015748" top="0.7874015748031497" bottom="0.3937007874015748" header="0.3937007874015748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rgb="FFC00000"/>
    <pageSetUpPr fitToPage="1"/>
  </sheetPr>
  <dimension ref="A1:AM53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B1" sqref="B1"/>
      <selection pane="bottomLeft" activeCell="AJ16" sqref="AJ16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5.25390625" style="0" customWidth="1"/>
    <col min="4" max="4" width="4.875" style="0" hidden="1" customWidth="1"/>
    <col min="5" max="6" width="4.875" style="0" hidden="1" customWidth="1" outlineLevel="1"/>
    <col min="7" max="7" width="2.625" style="69" hidden="1" customWidth="1" collapsed="1"/>
    <col min="8" max="12" width="2.625" style="0" hidden="1" customWidth="1"/>
    <col min="13" max="13" width="4.875" style="0" customWidth="1" collapsed="1"/>
    <col min="14" max="15" width="4.875" style="0" hidden="1" customWidth="1" outlineLevel="1"/>
    <col min="16" max="16" width="2.625" style="69" customWidth="1" collapsed="1"/>
    <col min="17" max="21" width="2.625" style="0" customWidth="1"/>
    <col min="22" max="22" width="4.875" style="0" customWidth="1" collapsed="1"/>
    <col min="23" max="24" width="4.875" style="0" hidden="1" customWidth="1" outlineLevel="1"/>
    <col min="25" max="25" width="2.625" style="69" customWidth="1" collapsed="1"/>
    <col min="26" max="30" width="2.625" style="0" customWidth="1"/>
    <col min="31" max="31" width="4.875" style="0" customWidth="1"/>
    <col min="32" max="33" width="4.875" style="0" hidden="1" customWidth="1" outlineLevel="1"/>
    <col min="34" max="34" width="6.75390625" style="0" bestFit="1" customWidth="1" collapsed="1"/>
    <col min="36" max="39" width="5.75390625" style="0" customWidth="1"/>
  </cols>
  <sheetData>
    <row r="1" spans="2:34" s="43" customFormat="1" ht="19.5" customHeight="1">
      <c r="B1" s="552" t="str">
        <f>plan!B2:N2</f>
        <v> Kierunek Elektrotechnika. Studia stacjonarne II stopnia.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</row>
    <row r="2" spans="1:34" ht="19.5" customHeight="1">
      <c r="A2" s="19"/>
      <c r="B2" s="553" t="s">
        <v>372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</row>
    <row r="3" spans="1:34" ht="19.5" customHeight="1">
      <c r="A3" s="19"/>
      <c r="B3" s="554" t="str">
        <f>plan!B3:N3</f>
        <v>Obowiązuje od roku akad. 2018/2019 zatwierdzony Uchwałą Rady Wydziału w dniu 25.09.2018 r. 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</row>
    <row r="4" spans="7:25" s="2" customFormat="1" ht="13.5" thickBot="1">
      <c r="G4" s="70"/>
      <c r="P4" s="70"/>
      <c r="Y4" s="70"/>
    </row>
    <row r="5" spans="1:34" ht="13.5" thickBot="1">
      <c r="A5" s="8"/>
      <c r="B5" s="23"/>
      <c r="C5" s="111"/>
      <c r="D5" s="503" t="s">
        <v>13</v>
      </c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5" t="s">
        <v>14</v>
      </c>
      <c r="AF5" s="506"/>
      <c r="AG5" s="506"/>
      <c r="AH5" s="507"/>
    </row>
    <row r="6" spans="1:34" ht="12.75">
      <c r="A6" s="434" t="s">
        <v>1</v>
      </c>
      <c r="B6" s="24" t="s">
        <v>16</v>
      </c>
      <c r="C6" s="112" t="s">
        <v>37</v>
      </c>
      <c r="D6" s="511" t="s">
        <v>7</v>
      </c>
      <c r="E6" s="512"/>
      <c r="F6" s="512"/>
      <c r="G6" s="512"/>
      <c r="H6" s="512"/>
      <c r="I6" s="512"/>
      <c r="J6" s="512"/>
      <c r="K6" s="512"/>
      <c r="L6" s="513"/>
      <c r="M6" s="511" t="s">
        <v>8</v>
      </c>
      <c r="N6" s="512"/>
      <c r="O6" s="512"/>
      <c r="P6" s="512"/>
      <c r="Q6" s="512"/>
      <c r="R6" s="512"/>
      <c r="S6" s="512"/>
      <c r="T6" s="512"/>
      <c r="U6" s="513"/>
      <c r="V6" s="511" t="s">
        <v>9</v>
      </c>
      <c r="W6" s="512"/>
      <c r="X6" s="512"/>
      <c r="Y6" s="512"/>
      <c r="Z6" s="512"/>
      <c r="AA6" s="512"/>
      <c r="AB6" s="512"/>
      <c r="AC6" s="512"/>
      <c r="AD6" s="513"/>
      <c r="AE6" s="508" t="s">
        <v>15</v>
      </c>
      <c r="AF6" s="509"/>
      <c r="AG6" s="509"/>
      <c r="AH6" s="510"/>
    </row>
    <row r="7" spans="1:34" ht="13.5" thickBot="1">
      <c r="A7" s="9"/>
      <c r="B7" s="306"/>
      <c r="C7" s="307"/>
      <c r="D7" s="309" t="s">
        <v>17</v>
      </c>
      <c r="E7" s="303" t="s">
        <v>35</v>
      </c>
      <c r="F7" s="304" t="s">
        <v>34</v>
      </c>
      <c r="G7" s="305" t="s">
        <v>36</v>
      </c>
      <c r="H7" s="11" t="s">
        <v>2</v>
      </c>
      <c r="I7" s="12" t="s">
        <v>3</v>
      </c>
      <c r="J7" s="12" t="s">
        <v>4</v>
      </c>
      <c r="K7" s="12" t="s">
        <v>5</v>
      </c>
      <c r="L7" s="173" t="s">
        <v>6</v>
      </c>
      <c r="M7" s="302" t="s">
        <v>17</v>
      </c>
      <c r="N7" s="303" t="s">
        <v>35</v>
      </c>
      <c r="O7" s="304" t="s">
        <v>34</v>
      </c>
      <c r="P7" s="305" t="s">
        <v>36</v>
      </c>
      <c r="Q7" s="11" t="s">
        <v>2</v>
      </c>
      <c r="R7" s="12" t="s">
        <v>3</v>
      </c>
      <c r="S7" s="12" t="s">
        <v>4</v>
      </c>
      <c r="T7" s="12" t="s">
        <v>5</v>
      </c>
      <c r="U7" s="173" t="s">
        <v>6</v>
      </c>
      <c r="V7" s="302" t="s">
        <v>17</v>
      </c>
      <c r="W7" s="303" t="s">
        <v>35</v>
      </c>
      <c r="X7" s="304" t="s">
        <v>34</v>
      </c>
      <c r="Y7" s="305" t="s">
        <v>36</v>
      </c>
      <c r="Z7" s="11" t="s">
        <v>2</v>
      </c>
      <c r="AA7" s="12" t="s">
        <v>3</v>
      </c>
      <c r="AB7" s="12" t="s">
        <v>4</v>
      </c>
      <c r="AC7" s="12" t="s">
        <v>5</v>
      </c>
      <c r="AD7" s="173" t="s">
        <v>6</v>
      </c>
      <c r="AE7" s="21" t="str">
        <f>V7</f>
        <v>ECTS</v>
      </c>
      <c r="AF7" s="33" t="str">
        <f>W7</f>
        <v>ECTS(n)</v>
      </c>
      <c r="AG7" s="33" t="str">
        <f>X7</f>
        <v>ECTS(p)</v>
      </c>
      <c r="AH7" s="10" t="s">
        <v>18</v>
      </c>
    </row>
    <row r="8" spans="1:34" s="42" customFormat="1" ht="19.5" customHeight="1" thickBot="1">
      <c r="A8" s="431" t="s">
        <v>89</v>
      </c>
      <c r="B8" s="315" t="s">
        <v>405</v>
      </c>
      <c r="C8" s="311"/>
      <c r="D8" s="310"/>
      <c r="E8" s="312"/>
      <c r="F8" s="316"/>
      <c r="G8" s="368"/>
      <c r="H8" s="524"/>
      <c r="I8" s="524"/>
      <c r="J8" s="524"/>
      <c r="K8" s="524"/>
      <c r="L8" s="525"/>
      <c r="M8" s="287">
        <v>28</v>
      </c>
      <c r="N8" s="312"/>
      <c r="O8" s="313"/>
      <c r="P8" s="368">
        <v>3</v>
      </c>
      <c r="Q8" s="524">
        <v>26</v>
      </c>
      <c r="R8" s="524"/>
      <c r="S8" s="524"/>
      <c r="T8" s="524"/>
      <c r="U8" s="525"/>
      <c r="V8" s="287"/>
      <c r="W8" s="312"/>
      <c r="X8" s="313"/>
      <c r="Y8" s="368"/>
      <c r="Z8" s="524"/>
      <c r="AA8" s="524"/>
      <c r="AB8" s="524"/>
      <c r="AC8" s="524"/>
      <c r="AD8" s="525"/>
      <c r="AE8" s="287">
        <f>SUM(AE9:AE17)</f>
        <v>28</v>
      </c>
      <c r="AF8" s="310">
        <f>SUM(AF9:AF17)</f>
        <v>14</v>
      </c>
      <c r="AG8" s="310">
        <f>SUM(AG9:AG17)</f>
        <v>8</v>
      </c>
      <c r="AH8" s="311">
        <f>SUM(AH9:AH17)</f>
        <v>390</v>
      </c>
    </row>
    <row r="9" spans="1:35" s="43" customFormat="1" ht="12.75">
      <c r="A9" s="432" t="s">
        <v>373</v>
      </c>
      <c r="B9" s="38" t="s">
        <v>394</v>
      </c>
      <c r="C9" s="86" t="str">
        <f>"Es2-EP"&amp;$AJ$2&amp;"-"&amp;A9&amp;"-"&amp;IF(COUNTA(D9)&lt;&gt;0,$D$6,IF(COUNTA(M9)&lt;&gt;0,$M$6,IF(COUNTA(V9)&lt;&gt;0,$V$6,"")))</f>
        <v>Es2-EP-13f-II</v>
      </c>
      <c r="D9" s="55"/>
      <c r="E9" s="49"/>
      <c r="F9" s="65"/>
      <c r="G9" s="73"/>
      <c r="H9" s="49"/>
      <c r="I9" s="26"/>
      <c r="J9" s="26"/>
      <c r="K9" s="26"/>
      <c r="L9" s="54"/>
      <c r="M9" s="49">
        <v>3</v>
      </c>
      <c r="N9" s="49">
        <v>3</v>
      </c>
      <c r="O9" s="65">
        <v>2</v>
      </c>
      <c r="P9" s="73"/>
      <c r="Q9" s="49">
        <v>1</v>
      </c>
      <c r="R9" s="26"/>
      <c r="S9" s="26"/>
      <c r="T9" s="26">
        <v>2</v>
      </c>
      <c r="U9" s="54"/>
      <c r="V9" s="49"/>
      <c r="W9" s="49"/>
      <c r="X9" s="65"/>
      <c r="Y9" s="73"/>
      <c r="Z9" s="49"/>
      <c r="AA9" s="26"/>
      <c r="AB9" s="26"/>
      <c r="AC9" s="26"/>
      <c r="AD9" s="54"/>
      <c r="AE9" s="62">
        <f aca="true" t="shared" si="0" ref="AE9:AE17">SUM(D9,M9,V9)</f>
        <v>3</v>
      </c>
      <c r="AF9" s="35">
        <f aca="true" t="shared" si="1" ref="AF9:AF17">SUM(E9,N9,W9)</f>
        <v>3</v>
      </c>
      <c r="AG9" s="35">
        <f aca="true" t="shared" si="2" ref="AG9:AG17">SUM(F9,O9,X9)</f>
        <v>2</v>
      </c>
      <c r="AH9" s="50">
        <f aca="true" t="shared" si="3" ref="AH9:AH17">SUM(H9:L9,Q9:U9,Z9:AD9)*15</f>
        <v>45</v>
      </c>
      <c r="AI9" s="425"/>
    </row>
    <row r="10" spans="1:35" s="43" customFormat="1" ht="12.75">
      <c r="A10" s="432" t="s">
        <v>374</v>
      </c>
      <c r="B10" s="39" t="s">
        <v>395</v>
      </c>
      <c r="C10" s="113" t="str">
        <f>"Es2-EP"&amp;$AJ$2&amp;"-"&amp;A10&amp;"-"&amp;IF(COUNTA(D10)&lt;&gt;0,$D$6,IF(COUNTA(M10)&lt;&gt;0,$M$6,IF(COUNTA(V10)&lt;&gt;0,$V$6,"")))</f>
        <v>Es2-EP-14f-II</v>
      </c>
      <c r="D10" s="66"/>
      <c r="E10" s="60"/>
      <c r="F10" s="67"/>
      <c r="G10" s="74"/>
      <c r="H10" s="60"/>
      <c r="I10" s="27"/>
      <c r="J10" s="27"/>
      <c r="K10" s="27"/>
      <c r="L10" s="68"/>
      <c r="M10" s="60">
        <v>4</v>
      </c>
      <c r="N10" s="60">
        <v>2</v>
      </c>
      <c r="O10" s="67">
        <v>0</v>
      </c>
      <c r="P10" s="74" t="s">
        <v>39</v>
      </c>
      <c r="Q10" s="60">
        <v>1</v>
      </c>
      <c r="R10" s="27"/>
      <c r="S10" s="27">
        <v>2</v>
      </c>
      <c r="T10" s="27"/>
      <c r="U10" s="68"/>
      <c r="V10" s="60"/>
      <c r="W10" s="60"/>
      <c r="X10" s="67"/>
      <c r="Y10" s="74"/>
      <c r="Z10" s="60"/>
      <c r="AA10" s="27"/>
      <c r="AB10" s="27"/>
      <c r="AC10" s="27"/>
      <c r="AD10" s="68"/>
      <c r="AE10" s="60">
        <f t="shared" si="0"/>
        <v>4</v>
      </c>
      <c r="AF10" s="29">
        <f t="shared" si="1"/>
        <v>2</v>
      </c>
      <c r="AG10" s="29">
        <f t="shared" si="2"/>
        <v>0</v>
      </c>
      <c r="AH10" s="78">
        <f t="shared" si="3"/>
        <v>45</v>
      </c>
      <c r="AI10" s="425"/>
    </row>
    <row r="11" spans="1:34" s="43" customFormat="1" ht="12.75">
      <c r="A11" s="432" t="s">
        <v>375</v>
      </c>
      <c r="B11" s="38" t="s">
        <v>407</v>
      </c>
      <c r="C11" s="114" t="str">
        <f>"Es2-EP"&amp;$AJ$2&amp;"-"&amp;A11&amp;"-"&amp;IF(COUNTA(D11)&lt;&gt;0,$D$6,IF(COUNTA(M11)&lt;&gt;0,$M$6,IF(COUNTA(V11)&lt;&gt;0,$V$6,"")))</f>
        <v>Es2-EP-15f-II</v>
      </c>
      <c r="D11" s="61"/>
      <c r="E11" s="62"/>
      <c r="F11" s="63"/>
      <c r="G11" s="72"/>
      <c r="H11" s="53"/>
      <c r="I11" s="26"/>
      <c r="J11" s="26"/>
      <c r="K11" s="26"/>
      <c r="L11" s="54"/>
      <c r="M11" s="61">
        <v>4</v>
      </c>
      <c r="N11" s="62">
        <v>1</v>
      </c>
      <c r="O11" s="63">
        <v>2</v>
      </c>
      <c r="P11" s="74" t="s">
        <v>39</v>
      </c>
      <c r="Q11" s="53">
        <v>1</v>
      </c>
      <c r="R11" s="26"/>
      <c r="S11" s="26">
        <v>1</v>
      </c>
      <c r="T11" s="26">
        <v>1</v>
      </c>
      <c r="U11" s="54"/>
      <c r="V11" s="61"/>
      <c r="W11" s="62"/>
      <c r="X11" s="63"/>
      <c r="Y11" s="72"/>
      <c r="Z11" s="53"/>
      <c r="AA11" s="26"/>
      <c r="AB11" s="26"/>
      <c r="AC11" s="26"/>
      <c r="AD11" s="54"/>
      <c r="AE11" s="55">
        <f t="shared" si="0"/>
        <v>4</v>
      </c>
      <c r="AF11" s="26">
        <f t="shared" si="1"/>
        <v>1</v>
      </c>
      <c r="AG11" s="49">
        <f t="shared" si="2"/>
        <v>2</v>
      </c>
      <c r="AH11" s="50">
        <f t="shared" si="3"/>
        <v>45</v>
      </c>
    </row>
    <row r="12" spans="1:34" s="43" customFormat="1" ht="12.75">
      <c r="A12" s="432" t="s">
        <v>376</v>
      </c>
      <c r="B12" s="39" t="s">
        <v>396</v>
      </c>
      <c r="C12" s="115" t="str">
        <f>"Es2-EP"&amp;$AJ$2&amp;"-"&amp;A12&amp;"-"&amp;IF(COUNTA(D12)&lt;&gt;0,$D$6,IF(COUNTA(M12)&lt;&gt;0,$M$6,IF(COUNTA(V12)&lt;&gt;0,$V$6,"")))</f>
        <v>Es2-EP-16f-II</v>
      </c>
      <c r="D12" s="56"/>
      <c r="E12" s="57"/>
      <c r="F12" s="58"/>
      <c r="G12" s="71"/>
      <c r="H12" s="79"/>
      <c r="I12" s="28"/>
      <c r="J12" s="28"/>
      <c r="K12" s="28"/>
      <c r="L12" s="59"/>
      <c r="M12" s="56">
        <v>3</v>
      </c>
      <c r="N12" s="57">
        <v>1</v>
      </c>
      <c r="O12" s="58">
        <v>0</v>
      </c>
      <c r="P12" s="71"/>
      <c r="Q12" s="57">
        <v>2</v>
      </c>
      <c r="R12" s="28"/>
      <c r="S12" s="28"/>
      <c r="T12" s="28"/>
      <c r="U12" s="59">
        <v>1</v>
      </c>
      <c r="V12" s="56"/>
      <c r="W12" s="57"/>
      <c r="X12" s="58"/>
      <c r="Y12" s="71"/>
      <c r="Z12" s="57"/>
      <c r="AA12" s="28"/>
      <c r="AB12" s="28"/>
      <c r="AC12" s="28"/>
      <c r="AD12" s="59"/>
      <c r="AE12" s="49">
        <f t="shared" si="0"/>
        <v>3</v>
      </c>
      <c r="AF12" s="27">
        <f t="shared" si="1"/>
        <v>1</v>
      </c>
      <c r="AG12" s="60">
        <f t="shared" si="2"/>
        <v>0</v>
      </c>
      <c r="AH12" s="50">
        <f t="shared" si="3"/>
        <v>45</v>
      </c>
    </row>
    <row r="13" spans="1:34" s="43" customFormat="1" ht="12.75">
      <c r="A13" s="433" t="s">
        <v>377</v>
      </c>
      <c r="B13" s="38" t="s">
        <v>392</v>
      </c>
      <c r="C13" s="86" t="str">
        <f>"Es2-EP"&amp;$AJ$2&amp;"-"&amp;A13&amp;"-"&amp;IF(COUNTA(D13)&lt;&gt;0,$D$6,IF(COUNTA(M13)&lt;&gt;0,$M$6,IF(COUNTA(V13)&lt;&gt;0,$V$6,"")))</f>
        <v>Es2-EP-17f-II</v>
      </c>
      <c r="D13" s="90"/>
      <c r="E13" s="53"/>
      <c r="F13" s="91"/>
      <c r="G13" s="92"/>
      <c r="H13" s="62"/>
      <c r="I13" s="93"/>
      <c r="J13" s="93"/>
      <c r="K13" s="93"/>
      <c r="L13" s="94"/>
      <c r="M13" s="53">
        <v>3</v>
      </c>
      <c r="N13" s="53">
        <v>1</v>
      </c>
      <c r="O13" s="91">
        <v>0</v>
      </c>
      <c r="P13" s="92" t="s">
        <v>39</v>
      </c>
      <c r="Q13" s="53">
        <v>1</v>
      </c>
      <c r="R13" s="93"/>
      <c r="S13" s="93">
        <v>2</v>
      </c>
      <c r="T13" s="93"/>
      <c r="U13" s="94"/>
      <c r="V13" s="53"/>
      <c r="W13" s="53"/>
      <c r="X13" s="91"/>
      <c r="Y13" s="92"/>
      <c r="Z13" s="53"/>
      <c r="AA13" s="93"/>
      <c r="AB13" s="93"/>
      <c r="AC13" s="93"/>
      <c r="AD13" s="94"/>
      <c r="AE13" s="49">
        <f t="shared" si="0"/>
        <v>3</v>
      </c>
      <c r="AF13" s="26">
        <f t="shared" si="1"/>
        <v>1</v>
      </c>
      <c r="AG13" s="49">
        <f t="shared" si="2"/>
        <v>0</v>
      </c>
      <c r="AH13" s="50">
        <f t="shared" si="3"/>
        <v>45</v>
      </c>
    </row>
    <row r="14" spans="1:34" s="43" customFormat="1" ht="12.75">
      <c r="A14" s="433" t="s">
        <v>378</v>
      </c>
      <c r="B14" s="38" t="s">
        <v>391</v>
      </c>
      <c r="C14" s="86" t="str">
        <f>"Es2-EP"&amp;$AJ$2&amp;"-"&amp;A14&amp;"-"&amp;IF(COUNTA(D14)&lt;&gt;0,$D$6,IF(COUNTA(M14)&lt;&gt;0,$M$6,IF(COUNTA(V14)&lt;&gt;0,$V$6,"")))</f>
        <v>Es2-EP-18f-II</v>
      </c>
      <c r="D14" s="55"/>
      <c r="E14" s="49"/>
      <c r="F14" s="65"/>
      <c r="G14" s="73"/>
      <c r="H14" s="49"/>
      <c r="I14" s="26"/>
      <c r="J14" s="26"/>
      <c r="K14" s="26"/>
      <c r="L14" s="54"/>
      <c r="M14" s="49">
        <v>3</v>
      </c>
      <c r="N14" s="49">
        <v>2</v>
      </c>
      <c r="O14" s="65">
        <v>2</v>
      </c>
      <c r="P14" s="73"/>
      <c r="Q14" s="49">
        <v>1</v>
      </c>
      <c r="R14" s="26"/>
      <c r="S14" s="26">
        <v>2</v>
      </c>
      <c r="T14" s="26"/>
      <c r="U14" s="54"/>
      <c r="V14" s="49"/>
      <c r="W14" s="49"/>
      <c r="X14" s="65"/>
      <c r="Y14" s="73"/>
      <c r="Z14" s="49"/>
      <c r="AA14" s="26"/>
      <c r="AB14" s="26"/>
      <c r="AC14" s="26"/>
      <c r="AD14" s="54"/>
      <c r="AE14" s="62">
        <f t="shared" si="0"/>
        <v>3</v>
      </c>
      <c r="AF14" s="35">
        <f t="shared" si="1"/>
        <v>2</v>
      </c>
      <c r="AG14" s="35">
        <f t="shared" si="2"/>
        <v>2</v>
      </c>
      <c r="AH14" s="50">
        <f t="shared" si="3"/>
        <v>45</v>
      </c>
    </row>
    <row r="15" spans="1:34" s="43" customFormat="1" ht="12.75">
      <c r="A15" s="435" t="s">
        <v>379</v>
      </c>
      <c r="B15" s="436" t="s">
        <v>397</v>
      </c>
      <c r="C15" s="437" t="str">
        <f>"Es2-EP"&amp;$AJ$2&amp;"-"&amp;A15&amp;"-"&amp;IF(COUNTA(D15)&lt;&gt;0,$D$6,IF(COUNTA(M15)&lt;&gt;0,$M$6,IF(COUNTA(V15)&lt;&gt;0,$V$6,"")))</f>
        <v>Es2-EP-19f-II</v>
      </c>
      <c r="D15" s="438"/>
      <c r="E15" s="439"/>
      <c r="F15" s="440"/>
      <c r="G15" s="441"/>
      <c r="H15" s="439"/>
      <c r="I15" s="442"/>
      <c r="J15" s="442"/>
      <c r="K15" s="442"/>
      <c r="L15" s="443"/>
      <c r="M15" s="439">
        <v>3</v>
      </c>
      <c r="N15" s="439">
        <v>2</v>
      </c>
      <c r="O15" s="440">
        <v>0</v>
      </c>
      <c r="P15" s="441"/>
      <c r="Q15" s="439">
        <v>1</v>
      </c>
      <c r="R15" s="442"/>
      <c r="S15" s="442">
        <v>2</v>
      </c>
      <c r="T15" s="442"/>
      <c r="U15" s="443"/>
      <c r="V15" s="439"/>
      <c r="W15" s="439"/>
      <c r="X15" s="440"/>
      <c r="Y15" s="441"/>
      <c r="Z15" s="439"/>
      <c r="AA15" s="442"/>
      <c r="AB15" s="442"/>
      <c r="AC15" s="442"/>
      <c r="AD15" s="443"/>
      <c r="AE15" s="439">
        <f t="shared" si="0"/>
        <v>3</v>
      </c>
      <c r="AF15" s="442">
        <f t="shared" si="1"/>
        <v>2</v>
      </c>
      <c r="AG15" s="442">
        <f t="shared" si="2"/>
        <v>0</v>
      </c>
      <c r="AH15" s="444">
        <f t="shared" si="3"/>
        <v>45</v>
      </c>
    </row>
    <row r="16" spans="1:34" s="43" customFormat="1" ht="12.75">
      <c r="A16" s="435" t="s">
        <v>380</v>
      </c>
      <c r="B16" s="445" t="s">
        <v>398</v>
      </c>
      <c r="C16" s="446" t="str">
        <f>"Es2-EP"&amp;$AJ$2&amp;"-"&amp;A16&amp;"-"&amp;IF(COUNTA(D16)&lt;&gt;0,$D$6,IF(COUNTA(M16)&lt;&gt;0,$M$6,IF(COUNTA(V16)&lt;&gt;0,$V$6,"")))</f>
        <v>Es2-EP-20f-II</v>
      </c>
      <c r="D16" s="447"/>
      <c r="E16" s="448"/>
      <c r="F16" s="449"/>
      <c r="G16" s="450"/>
      <c r="H16" s="448"/>
      <c r="I16" s="451"/>
      <c r="J16" s="451"/>
      <c r="K16" s="451"/>
      <c r="L16" s="452"/>
      <c r="M16" s="447">
        <v>3</v>
      </c>
      <c r="N16" s="448">
        <v>1</v>
      </c>
      <c r="O16" s="449">
        <v>0</v>
      </c>
      <c r="P16" s="450"/>
      <c r="Q16" s="448">
        <v>1</v>
      </c>
      <c r="R16" s="451"/>
      <c r="S16" s="451">
        <v>2</v>
      </c>
      <c r="T16" s="451"/>
      <c r="U16" s="452"/>
      <c r="V16" s="447"/>
      <c r="W16" s="448"/>
      <c r="X16" s="449"/>
      <c r="Y16" s="450"/>
      <c r="Z16" s="448"/>
      <c r="AA16" s="451"/>
      <c r="AB16" s="451"/>
      <c r="AC16" s="451"/>
      <c r="AD16" s="452"/>
      <c r="AE16" s="447">
        <f t="shared" si="0"/>
        <v>3</v>
      </c>
      <c r="AF16" s="451">
        <f t="shared" si="1"/>
        <v>1</v>
      </c>
      <c r="AG16" s="448">
        <f t="shared" si="2"/>
        <v>0</v>
      </c>
      <c r="AH16" s="453">
        <f t="shared" si="3"/>
        <v>45</v>
      </c>
    </row>
    <row r="17" spans="1:39" s="426" customFormat="1" ht="13.5" thickBot="1">
      <c r="A17" s="454" t="s">
        <v>381</v>
      </c>
      <c r="B17" s="455" t="s">
        <v>406</v>
      </c>
      <c r="C17" s="456" t="str">
        <f>"Es2-EP"&amp;$AJ$2&amp;"-"&amp;A17&amp;"-"&amp;IF(COUNTA(D17)&lt;&gt;0,$D$6,IF(COUNTA(M17)&lt;&gt;0,$M$6,IF(COUNTA(V17)&lt;&gt;0,$V$6,"")))</f>
        <v>Es2-EP-21f-II</v>
      </c>
      <c r="D17" s="457"/>
      <c r="E17" s="458"/>
      <c r="F17" s="459"/>
      <c r="G17" s="460"/>
      <c r="H17" s="458"/>
      <c r="I17" s="461"/>
      <c r="J17" s="461"/>
      <c r="K17" s="461"/>
      <c r="L17" s="462"/>
      <c r="M17" s="457">
        <v>2</v>
      </c>
      <c r="N17" s="458">
        <v>1</v>
      </c>
      <c r="O17" s="459">
        <v>2</v>
      </c>
      <c r="P17" s="460"/>
      <c r="Q17" s="458"/>
      <c r="R17" s="461"/>
      <c r="S17" s="461"/>
      <c r="T17" s="461">
        <v>2</v>
      </c>
      <c r="U17" s="462"/>
      <c r="V17" s="457"/>
      <c r="W17" s="458"/>
      <c r="X17" s="459"/>
      <c r="Y17" s="460"/>
      <c r="Z17" s="458"/>
      <c r="AA17" s="461"/>
      <c r="AB17" s="461"/>
      <c r="AC17" s="461"/>
      <c r="AD17" s="462"/>
      <c r="AE17" s="463">
        <f t="shared" si="0"/>
        <v>2</v>
      </c>
      <c r="AF17" s="464">
        <f t="shared" si="1"/>
        <v>1</v>
      </c>
      <c r="AG17" s="465">
        <f t="shared" si="2"/>
        <v>2</v>
      </c>
      <c r="AH17" s="466">
        <f t="shared" si="3"/>
        <v>30</v>
      </c>
      <c r="AJ17" s="427"/>
      <c r="AK17" s="428"/>
      <c r="AL17" s="428"/>
      <c r="AM17" s="427"/>
    </row>
    <row r="18" spans="1:39" s="43" customFormat="1" ht="30" customHeight="1" thickBot="1">
      <c r="A18" s="431" t="s">
        <v>133</v>
      </c>
      <c r="B18" s="340" t="s">
        <v>403</v>
      </c>
      <c r="C18" s="482"/>
      <c r="D18" s="339"/>
      <c r="E18" s="336"/>
      <c r="F18" s="337"/>
      <c r="G18" s="369"/>
      <c r="H18" s="547"/>
      <c r="I18" s="547"/>
      <c r="J18" s="547"/>
      <c r="K18" s="547"/>
      <c r="L18" s="548"/>
      <c r="M18" s="339"/>
      <c r="N18" s="336"/>
      <c r="O18" s="337"/>
      <c r="P18" s="369"/>
      <c r="Q18" s="547"/>
      <c r="R18" s="547"/>
      <c r="S18" s="547"/>
      <c r="T18" s="547"/>
      <c r="U18" s="548"/>
      <c r="V18" s="487">
        <v>8</v>
      </c>
      <c r="W18" s="371"/>
      <c r="X18" s="337"/>
      <c r="Y18" s="369"/>
      <c r="Z18" s="547">
        <v>12</v>
      </c>
      <c r="AA18" s="547"/>
      <c r="AB18" s="547"/>
      <c r="AC18" s="547"/>
      <c r="AD18" s="548"/>
      <c r="AE18" s="483">
        <f>SUM(AE19:AE22)</f>
        <v>2</v>
      </c>
      <c r="AF18" s="333">
        <f>SUM(AF19:AF22)</f>
        <v>2</v>
      </c>
      <c r="AG18" s="334">
        <f>SUM(AG19:AG22)</f>
        <v>1</v>
      </c>
      <c r="AH18" s="335">
        <f>SUM(AH19:AH22)</f>
        <v>180</v>
      </c>
      <c r="AJ18" s="191"/>
      <c r="AK18" s="191"/>
      <c r="AL18" s="191"/>
      <c r="AM18" s="191"/>
    </row>
    <row r="19" spans="1:39" s="43" customFormat="1" ht="12.75">
      <c r="A19" s="432" t="s">
        <v>382</v>
      </c>
      <c r="B19" s="48" t="s">
        <v>399</v>
      </c>
      <c r="C19" s="490" t="str">
        <f>"Es2-EP"&amp;$AJ$2&amp;"-"&amp;A19&amp;"-"&amp;IF(COUNTA(D19)&lt;&gt;0,$D$6,IF(COUNTA(M19)&lt;&gt;0,$M$6,IF(COUNTA(V19)&lt;&gt;0,$V$6,"")))</f>
        <v>Es2-EP-22f-III</v>
      </c>
      <c r="D19" s="80"/>
      <c r="E19" s="331"/>
      <c r="F19" s="82"/>
      <c r="G19" s="83"/>
      <c r="H19" s="84"/>
      <c r="I19" s="85"/>
      <c r="J19" s="85"/>
      <c r="K19" s="85"/>
      <c r="L19" s="86"/>
      <c r="M19" s="80"/>
      <c r="N19" s="331"/>
      <c r="O19" s="82"/>
      <c r="P19" s="83"/>
      <c r="Q19" s="84"/>
      <c r="R19" s="85"/>
      <c r="S19" s="85"/>
      <c r="T19" s="85"/>
      <c r="U19" s="86"/>
      <c r="V19" s="488">
        <v>2</v>
      </c>
      <c r="W19" s="331"/>
      <c r="X19" s="82"/>
      <c r="Y19" s="83"/>
      <c r="Z19" s="84">
        <v>1</v>
      </c>
      <c r="AA19" s="85"/>
      <c r="AB19" s="85"/>
      <c r="AC19" s="85">
        <v>1</v>
      </c>
      <c r="AD19" s="86">
        <v>1</v>
      </c>
      <c r="AE19" s="484"/>
      <c r="AF19" s="26">
        <f aca="true" t="shared" si="4" ref="AE19:AG22">SUM(E19,N19,W19)</f>
        <v>0</v>
      </c>
      <c r="AG19" s="49">
        <f t="shared" si="4"/>
        <v>0</v>
      </c>
      <c r="AH19" s="54">
        <f>SUM(H19:L19,Q19:U19,Z19:AD19)*15</f>
        <v>45</v>
      </c>
      <c r="AI19" s="425"/>
      <c r="AM19" s="191"/>
    </row>
    <row r="20" spans="1:34" s="430" customFormat="1" ht="12.75">
      <c r="A20" s="433" t="s">
        <v>383</v>
      </c>
      <c r="B20" s="38" t="s">
        <v>400</v>
      </c>
      <c r="C20" s="490" t="str">
        <f>"Es2-EP"&amp;$AJ$2&amp;"-"&amp;A20&amp;"-"&amp;IF(COUNTA(D20)&lt;&gt;0,$D$6,IF(COUNTA(M20)&lt;&gt;0,$M$6,IF(COUNTA(V20)&lt;&gt;0,$V$6,"")))</f>
        <v>Es2-EP-23f-III</v>
      </c>
      <c r="D20" s="80"/>
      <c r="E20" s="81"/>
      <c r="F20" s="82"/>
      <c r="G20" s="83"/>
      <c r="H20" s="84"/>
      <c r="I20" s="85"/>
      <c r="J20" s="85"/>
      <c r="K20" s="85"/>
      <c r="L20" s="86"/>
      <c r="M20" s="80"/>
      <c r="N20" s="81"/>
      <c r="O20" s="82"/>
      <c r="P20" s="83"/>
      <c r="Q20" s="84"/>
      <c r="R20" s="85"/>
      <c r="S20" s="85"/>
      <c r="T20" s="85"/>
      <c r="U20" s="86"/>
      <c r="V20" s="488">
        <v>2</v>
      </c>
      <c r="W20" s="81"/>
      <c r="X20" s="82"/>
      <c r="Y20" s="83"/>
      <c r="Z20" s="84">
        <v>1</v>
      </c>
      <c r="AA20" s="85"/>
      <c r="AB20" s="85">
        <v>2</v>
      </c>
      <c r="AC20" s="85"/>
      <c r="AD20" s="86"/>
      <c r="AE20" s="484"/>
      <c r="AF20" s="35">
        <f t="shared" si="4"/>
        <v>0</v>
      </c>
      <c r="AG20" s="62">
        <f t="shared" si="4"/>
        <v>0</v>
      </c>
      <c r="AH20" s="429">
        <f>SUM(H20:L20,Q20:U20,Z20:AD20)*15</f>
        <v>45</v>
      </c>
    </row>
    <row r="21" spans="1:34" s="43" customFormat="1" ht="12.75">
      <c r="A21" s="433" t="s">
        <v>384</v>
      </c>
      <c r="B21" s="38" t="s">
        <v>390</v>
      </c>
      <c r="C21" s="490" t="str">
        <f>"Es2-EP"&amp;$AJ$2&amp;"-"&amp;A21&amp;"-"&amp;IF(COUNTA(D21)&lt;&gt;0,$D$6,IF(COUNTA(M21)&lt;&gt;0,$M$6,IF(COUNTA(V21)&lt;&gt;0,$V$6,"")))</f>
        <v>Es2-EP-24f-III</v>
      </c>
      <c r="D21" s="80"/>
      <c r="E21" s="81"/>
      <c r="F21" s="82"/>
      <c r="G21" s="83"/>
      <c r="H21" s="84"/>
      <c r="I21" s="85"/>
      <c r="J21" s="85"/>
      <c r="K21" s="85"/>
      <c r="L21" s="86"/>
      <c r="M21" s="80"/>
      <c r="N21" s="81"/>
      <c r="O21" s="82"/>
      <c r="P21" s="83"/>
      <c r="Q21" s="84"/>
      <c r="R21" s="85"/>
      <c r="S21" s="85"/>
      <c r="T21" s="85"/>
      <c r="U21" s="86"/>
      <c r="V21" s="488">
        <v>2</v>
      </c>
      <c r="W21" s="81">
        <v>2</v>
      </c>
      <c r="X21" s="82">
        <v>1</v>
      </c>
      <c r="Y21" s="83"/>
      <c r="Z21" s="84">
        <v>1</v>
      </c>
      <c r="AA21" s="85"/>
      <c r="AB21" s="85">
        <v>2</v>
      </c>
      <c r="AC21" s="85"/>
      <c r="AD21" s="86"/>
      <c r="AE21" s="484">
        <f t="shared" si="4"/>
        <v>2</v>
      </c>
      <c r="AF21" s="26">
        <f t="shared" si="4"/>
        <v>2</v>
      </c>
      <c r="AG21" s="49">
        <f t="shared" si="4"/>
        <v>1</v>
      </c>
      <c r="AH21" s="50">
        <f>SUM(H21:L21,Q21:U21,Z21:AD21)*15</f>
        <v>45</v>
      </c>
    </row>
    <row r="22" spans="1:34" s="43" customFormat="1" ht="13.5" thickBot="1">
      <c r="A22" s="454" t="s">
        <v>385</v>
      </c>
      <c r="B22" s="467" t="s">
        <v>402</v>
      </c>
      <c r="C22" s="491" t="str">
        <f>"Es2-EP"&amp;$AJ$2&amp;"-"&amp;A22&amp;"-"&amp;IF(COUNTA(D22)&lt;&gt;0,$D$6,IF(COUNTA(M22)&lt;&gt;0,$M$6,IF(COUNTA(V22)&lt;&gt;0,$V$6,"")))</f>
        <v>Es2-EP-25f-III</v>
      </c>
      <c r="D22" s="469"/>
      <c r="E22" s="470"/>
      <c r="F22" s="471"/>
      <c r="G22" s="472"/>
      <c r="H22" s="473"/>
      <c r="I22" s="474"/>
      <c r="J22" s="474"/>
      <c r="K22" s="474"/>
      <c r="L22" s="468"/>
      <c r="M22" s="469"/>
      <c r="N22" s="470"/>
      <c r="O22" s="471"/>
      <c r="P22" s="472"/>
      <c r="Q22" s="473"/>
      <c r="R22" s="474"/>
      <c r="S22" s="474"/>
      <c r="T22" s="474"/>
      <c r="U22" s="468"/>
      <c r="V22" s="489">
        <v>2</v>
      </c>
      <c r="W22" s="470"/>
      <c r="X22" s="471"/>
      <c r="Y22" s="472"/>
      <c r="Z22" s="473">
        <v>1</v>
      </c>
      <c r="AA22" s="474"/>
      <c r="AB22" s="474">
        <v>1</v>
      </c>
      <c r="AC22" s="474">
        <v>1</v>
      </c>
      <c r="AD22" s="468"/>
      <c r="AE22" s="485"/>
      <c r="AF22" s="475">
        <f t="shared" si="4"/>
        <v>0</v>
      </c>
      <c r="AG22" s="470">
        <f t="shared" si="4"/>
        <v>0</v>
      </c>
      <c r="AH22" s="476">
        <f>SUM(H22:L22,Q22:U22,Z22:AD22)*15</f>
        <v>45</v>
      </c>
    </row>
    <row r="23" spans="1:34" s="43" customFormat="1" ht="30" customHeight="1" thickBot="1">
      <c r="A23" s="431" t="s">
        <v>69</v>
      </c>
      <c r="B23" s="340" t="s">
        <v>404</v>
      </c>
      <c r="C23" s="492"/>
      <c r="D23" s="339"/>
      <c r="E23" s="336"/>
      <c r="F23" s="337"/>
      <c r="G23" s="369"/>
      <c r="H23" s="547"/>
      <c r="I23" s="547"/>
      <c r="J23" s="547"/>
      <c r="K23" s="547"/>
      <c r="L23" s="548"/>
      <c r="M23" s="373"/>
      <c r="N23" s="371"/>
      <c r="O23" s="337"/>
      <c r="P23" s="369"/>
      <c r="Q23" s="547"/>
      <c r="R23" s="547"/>
      <c r="S23" s="547"/>
      <c r="T23" s="547"/>
      <c r="U23" s="548"/>
      <c r="V23" s="487">
        <v>8</v>
      </c>
      <c r="W23" s="371"/>
      <c r="X23" s="337"/>
      <c r="Y23" s="369"/>
      <c r="Z23" s="547">
        <v>12</v>
      </c>
      <c r="AA23" s="547"/>
      <c r="AB23" s="547">
        <v>1</v>
      </c>
      <c r="AC23" s="547"/>
      <c r="AD23" s="548"/>
      <c r="AE23" s="483">
        <f>SUM(AE24:AE27)</f>
        <v>2</v>
      </c>
      <c r="AF23" s="333">
        <f>SUM(AF24:AF27)</f>
        <v>2</v>
      </c>
      <c r="AG23" s="334">
        <f>SUM(AG24:AG27)</f>
        <v>1</v>
      </c>
      <c r="AH23" s="335">
        <f>SUM(AH24:AH27)</f>
        <v>180</v>
      </c>
    </row>
    <row r="24" spans="1:35" s="43" customFormat="1" ht="12.75">
      <c r="A24" s="432" t="s">
        <v>386</v>
      </c>
      <c r="B24" s="48" t="s">
        <v>401</v>
      </c>
      <c r="C24" s="490" t="str">
        <f>"Es2-EP"&amp;$AJ$2&amp;"-"&amp;A24&amp;"-"&amp;IF(COUNTA(D24)&lt;&gt;0,$D$6,IF(COUNTA(M24)&lt;&gt;0,$M$6,IF(COUNTA(V24)&lt;&gt;0,$V$6,"")))</f>
        <v>Es2-EP-26f-III</v>
      </c>
      <c r="D24" s="80"/>
      <c r="E24" s="81"/>
      <c r="F24" s="82"/>
      <c r="G24" s="83"/>
      <c r="H24" s="84"/>
      <c r="I24" s="85"/>
      <c r="J24" s="85"/>
      <c r="K24" s="85"/>
      <c r="L24" s="86"/>
      <c r="M24" s="80"/>
      <c r="N24" s="81"/>
      <c r="O24" s="82"/>
      <c r="P24" s="83"/>
      <c r="Q24" s="84"/>
      <c r="R24" s="85"/>
      <c r="S24" s="85"/>
      <c r="T24" s="85"/>
      <c r="U24" s="86"/>
      <c r="V24" s="488">
        <v>2</v>
      </c>
      <c r="W24" s="81"/>
      <c r="X24" s="82"/>
      <c r="Y24" s="83"/>
      <c r="Z24" s="84">
        <v>1</v>
      </c>
      <c r="AA24" s="85"/>
      <c r="AB24" s="85">
        <v>1</v>
      </c>
      <c r="AC24" s="85"/>
      <c r="AD24" s="86">
        <v>1</v>
      </c>
      <c r="AE24" s="484"/>
      <c r="AF24" s="26">
        <f aca="true" t="shared" si="5" ref="AE24:AG27">SUM(E24,N24,W24)</f>
        <v>0</v>
      </c>
      <c r="AG24" s="49">
        <f t="shared" si="5"/>
        <v>0</v>
      </c>
      <c r="AH24" s="50">
        <f>SUM(H24:L24,Q24:U24,Z24:AD24)*15</f>
        <v>45</v>
      </c>
      <c r="AI24" s="425"/>
    </row>
    <row r="25" spans="1:34" s="43" customFormat="1" ht="12.75">
      <c r="A25" s="432" t="s">
        <v>387</v>
      </c>
      <c r="B25" s="48" t="s">
        <v>409</v>
      </c>
      <c r="C25" s="490" t="str">
        <f>"Es2-EP"&amp;$AJ$2&amp;"-"&amp;A25&amp;"-"&amp;IF(COUNTA(D25)&lt;&gt;0,$D$6,IF(COUNTA(M25)&lt;&gt;0,$M$6,IF(COUNTA(V25)&lt;&gt;0,$V$6,"")))</f>
        <v>Es2-EP-27f-III</v>
      </c>
      <c r="D25" s="80"/>
      <c r="E25" s="81"/>
      <c r="F25" s="82"/>
      <c r="G25" s="83"/>
      <c r="H25" s="84"/>
      <c r="I25" s="85"/>
      <c r="J25" s="85"/>
      <c r="K25" s="85"/>
      <c r="L25" s="86"/>
      <c r="M25" s="80"/>
      <c r="N25" s="81"/>
      <c r="O25" s="82"/>
      <c r="P25" s="83"/>
      <c r="Q25" s="84"/>
      <c r="R25" s="85"/>
      <c r="S25" s="85"/>
      <c r="T25" s="85"/>
      <c r="U25" s="86"/>
      <c r="V25" s="488">
        <v>2</v>
      </c>
      <c r="W25" s="81"/>
      <c r="X25" s="82"/>
      <c r="Y25" s="83"/>
      <c r="Z25" s="84">
        <v>1</v>
      </c>
      <c r="AA25" s="85"/>
      <c r="AB25" s="85">
        <v>1</v>
      </c>
      <c r="AC25" s="85">
        <v>1</v>
      </c>
      <c r="AD25" s="86"/>
      <c r="AE25" s="484"/>
      <c r="AF25" s="26">
        <f t="shared" si="5"/>
        <v>0</v>
      </c>
      <c r="AG25" s="49">
        <f t="shared" si="5"/>
        <v>0</v>
      </c>
      <c r="AH25" s="50">
        <f>SUM(H25:L25,Q25:U25,Z25:AD25)*15</f>
        <v>45</v>
      </c>
    </row>
    <row r="26" spans="1:34" s="43" customFormat="1" ht="12.75">
      <c r="A26" s="433" t="s">
        <v>388</v>
      </c>
      <c r="B26" s="38" t="s">
        <v>393</v>
      </c>
      <c r="C26" s="490" t="str">
        <f>"Es2-EP"&amp;$AJ$2&amp;"-"&amp;A26&amp;"-"&amp;IF(COUNTA(D26)&lt;&gt;0,$D$6,IF(COUNTA(M26)&lt;&gt;0,$M$6,IF(COUNTA(V26)&lt;&gt;0,$V$6,"")))</f>
        <v>Es2-EP-28f-III</v>
      </c>
      <c r="D26" s="80"/>
      <c r="E26" s="81"/>
      <c r="F26" s="82"/>
      <c r="G26" s="83"/>
      <c r="H26" s="84"/>
      <c r="I26" s="85"/>
      <c r="J26" s="85"/>
      <c r="K26" s="85"/>
      <c r="L26" s="86"/>
      <c r="M26" s="80"/>
      <c r="N26" s="81"/>
      <c r="O26" s="82"/>
      <c r="P26" s="83"/>
      <c r="Q26" s="84"/>
      <c r="R26" s="85"/>
      <c r="S26" s="85"/>
      <c r="T26" s="85"/>
      <c r="U26" s="86"/>
      <c r="V26" s="488">
        <v>2</v>
      </c>
      <c r="W26" s="81">
        <v>2</v>
      </c>
      <c r="X26" s="82">
        <v>1</v>
      </c>
      <c r="Y26" s="83"/>
      <c r="Z26" s="84">
        <v>1</v>
      </c>
      <c r="AA26" s="85"/>
      <c r="AB26" s="85">
        <v>2</v>
      </c>
      <c r="AC26" s="85"/>
      <c r="AD26" s="86"/>
      <c r="AE26" s="484">
        <f t="shared" si="5"/>
        <v>2</v>
      </c>
      <c r="AF26" s="26">
        <f t="shared" si="5"/>
        <v>2</v>
      </c>
      <c r="AG26" s="49">
        <f t="shared" si="5"/>
        <v>1</v>
      </c>
      <c r="AH26" s="50">
        <f>SUM(H26:L26,Q26:U26,Z26:AD26)*15</f>
        <v>45</v>
      </c>
    </row>
    <row r="27" spans="1:39" s="43" customFormat="1" ht="13.5" thickBot="1">
      <c r="A27" s="477" t="s">
        <v>389</v>
      </c>
      <c r="B27" s="478" t="s">
        <v>143</v>
      </c>
      <c r="C27" s="491" t="str">
        <f>"Es2-EP"&amp;$AJ$2&amp;"-"&amp;A27&amp;"-"&amp;IF(COUNTA(D27)&lt;&gt;0,$D$6,IF(COUNTA(M27)&lt;&gt;0,$M$6,IF(COUNTA(V27)&lt;&gt;0,$V$6,"")))</f>
        <v>Es2-EP-29f-III</v>
      </c>
      <c r="D27" s="469"/>
      <c r="E27" s="470"/>
      <c r="F27" s="471"/>
      <c r="G27" s="472"/>
      <c r="H27" s="480"/>
      <c r="I27" s="481"/>
      <c r="J27" s="481"/>
      <c r="K27" s="481"/>
      <c r="L27" s="479"/>
      <c r="M27" s="469"/>
      <c r="N27" s="470"/>
      <c r="O27" s="471"/>
      <c r="P27" s="472"/>
      <c r="Q27" s="480"/>
      <c r="R27" s="481"/>
      <c r="S27" s="481"/>
      <c r="T27" s="481"/>
      <c r="U27" s="479"/>
      <c r="V27" s="489">
        <v>2</v>
      </c>
      <c r="W27" s="470"/>
      <c r="X27" s="471"/>
      <c r="Y27" s="472"/>
      <c r="Z27" s="480">
        <v>1</v>
      </c>
      <c r="AA27" s="481"/>
      <c r="AB27" s="481">
        <v>2</v>
      </c>
      <c r="AC27" s="481"/>
      <c r="AD27" s="479"/>
      <c r="AE27" s="486"/>
      <c r="AF27" s="464">
        <f t="shared" si="5"/>
        <v>0</v>
      </c>
      <c r="AG27" s="465">
        <f t="shared" si="5"/>
        <v>0</v>
      </c>
      <c r="AH27" s="466">
        <f>SUM(H27:L27,Q27:U27,Z27:AD27)*15</f>
        <v>45</v>
      </c>
      <c r="AJ27" s="538"/>
      <c r="AK27" s="538"/>
      <c r="AL27" s="538"/>
      <c r="AM27" s="538"/>
    </row>
    <row r="28" spans="1:39" s="44" customFormat="1" ht="19.5" customHeight="1" thickBot="1">
      <c r="A28" s="549" t="s">
        <v>42</v>
      </c>
      <c r="B28" s="550"/>
      <c r="C28" s="551"/>
      <c r="D28" s="360">
        <f>SUM(D9:D17,D19:D27)</f>
        <v>0</v>
      </c>
      <c r="E28" s="361">
        <f>SUM(E9:E17,E19:E27)</f>
        <v>0</v>
      </c>
      <c r="F28" s="361">
        <f>SUM(F9:F17,F19:F27)</f>
        <v>0</v>
      </c>
      <c r="G28" s="362"/>
      <c r="H28" s="363">
        <f aca="true" t="shared" si="6" ref="H28:O28">SUM(H9:H17,H19:H27)</f>
        <v>0</v>
      </c>
      <c r="I28" s="363">
        <f t="shared" si="6"/>
        <v>0</v>
      </c>
      <c r="J28" s="363">
        <f t="shared" si="6"/>
        <v>0</v>
      </c>
      <c r="K28" s="363">
        <f t="shared" si="6"/>
        <v>0</v>
      </c>
      <c r="L28" s="364">
        <f t="shared" si="6"/>
        <v>0</v>
      </c>
      <c r="M28" s="360">
        <f t="shared" si="6"/>
        <v>28</v>
      </c>
      <c r="N28" s="361">
        <f t="shared" si="6"/>
        <v>14</v>
      </c>
      <c r="O28" s="361">
        <f t="shared" si="6"/>
        <v>8</v>
      </c>
      <c r="P28" s="362"/>
      <c r="Q28" s="363">
        <f aca="true" t="shared" si="7" ref="Q28:X28">SUM(Q9:Q17,Q19:Q27)</f>
        <v>9</v>
      </c>
      <c r="R28" s="363">
        <f t="shared" si="7"/>
        <v>0</v>
      </c>
      <c r="S28" s="363">
        <f t="shared" si="7"/>
        <v>11</v>
      </c>
      <c r="T28" s="363">
        <f t="shared" si="7"/>
        <v>5</v>
      </c>
      <c r="U28" s="364">
        <f t="shared" si="7"/>
        <v>1</v>
      </c>
      <c r="V28" s="360">
        <f t="shared" si="7"/>
        <v>24</v>
      </c>
      <c r="W28" s="361">
        <f t="shared" si="7"/>
        <v>4</v>
      </c>
      <c r="X28" s="361">
        <f t="shared" si="7"/>
        <v>2</v>
      </c>
      <c r="Y28" s="362"/>
      <c r="Z28" s="363">
        <f>SUM(Z9:Z17,Z19:Z27)</f>
        <v>20</v>
      </c>
      <c r="AA28" s="363">
        <f>SUM(AA9:AA17,AA19:AA27)</f>
        <v>0</v>
      </c>
      <c r="AB28" s="363">
        <f>SUM(AB9:AB17,AB19:AB27)</f>
        <v>12</v>
      </c>
      <c r="AC28" s="363">
        <f>SUM(AC9:AC17,AC19:AC27)</f>
        <v>3</v>
      </c>
      <c r="AD28" s="364">
        <f>SUM(AD9:AD17,AD19:AD27)</f>
        <v>2</v>
      </c>
      <c r="AE28" s="523" t="s">
        <v>23</v>
      </c>
      <c r="AF28" s="524"/>
      <c r="AG28" s="524"/>
      <c r="AH28" s="525"/>
      <c r="AJ28" s="189"/>
      <c r="AK28" s="190"/>
      <c r="AL28" s="190"/>
      <c r="AM28" s="189"/>
    </row>
    <row r="29" spans="1:39" s="45" customFormat="1" ht="19.5" customHeight="1" thickBot="1">
      <c r="A29" s="530" t="s">
        <v>43</v>
      </c>
      <c r="B29" s="531"/>
      <c r="C29" s="532"/>
      <c r="D29" s="521" t="s">
        <v>23</v>
      </c>
      <c r="E29" s="522"/>
      <c r="F29" s="522"/>
      <c r="G29" s="526">
        <f>SUM(H28:L28)</f>
        <v>0</v>
      </c>
      <c r="H29" s="524"/>
      <c r="I29" s="524"/>
      <c r="J29" s="524"/>
      <c r="K29" s="524"/>
      <c r="L29" s="525"/>
      <c r="M29" s="521" t="s">
        <v>23</v>
      </c>
      <c r="N29" s="522"/>
      <c r="O29" s="522"/>
      <c r="P29" s="526">
        <f>SUM(Q28:U28)</f>
        <v>26</v>
      </c>
      <c r="Q29" s="524"/>
      <c r="R29" s="524"/>
      <c r="S29" s="524"/>
      <c r="T29" s="524"/>
      <c r="U29" s="525"/>
      <c r="V29" s="521" t="s">
        <v>23</v>
      </c>
      <c r="W29" s="522"/>
      <c r="X29" s="555"/>
      <c r="Y29" s="526">
        <f>SUM(Z28:AD28)</f>
        <v>37</v>
      </c>
      <c r="Z29" s="524"/>
      <c r="AA29" s="524"/>
      <c r="AB29" s="524"/>
      <c r="AC29" s="524"/>
      <c r="AD29" s="525"/>
      <c r="AE29" s="287">
        <f>SUM(AE8,AE18,AE23)</f>
        <v>32</v>
      </c>
      <c r="AF29" s="287">
        <f>SUM(AF8,AF18,AF23)</f>
        <v>18</v>
      </c>
      <c r="AG29" s="287">
        <f>SUM(AG8,AG18,AG23)</f>
        <v>10</v>
      </c>
      <c r="AH29" s="288">
        <f>SUM(G29,P29,Y29)*15</f>
        <v>945</v>
      </c>
      <c r="AJ29" s="180"/>
      <c r="AK29" s="180"/>
      <c r="AL29" s="180"/>
      <c r="AM29" s="180"/>
    </row>
    <row r="30" spans="1:34" s="42" customFormat="1" ht="19.5" customHeight="1" thickBot="1">
      <c r="A30" s="533" t="s">
        <v>44</v>
      </c>
      <c r="B30" s="534"/>
      <c r="C30" s="535"/>
      <c r="D30" s="520">
        <f>COUNTA(G9:G17,G19:G22,G24:G27)</f>
        <v>0</v>
      </c>
      <c r="E30" s="515"/>
      <c r="F30" s="515"/>
      <c r="G30" s="515"/>
      <c r="H30" s="515"/>
      <c r="I30" s="515"/>
      <c r="J30" s="515"/>
      <c r="K30" s="515"/>
      <c r="L30" s="516"/>
      <c r="M30" s="520">
        <f>COUNTA(P9:P17,P19:P22,P24:P27)</f>
        <v>3</v>
      </c>
      <c r="N30" s="515"/>
      <c r="O30" s="515"/>
      <c r="P30" s="515"/>
      <c r="Q30" s="515"/>
      <c r="R30" s="515"/>
      <c r="S30" s="515"/>
      <c r="T30" s="515"/>
      <c r="U30" s="516"/>
      <c r="V30" s="520">
        <f>COUNTA(Y9:Y17,Y19:Y22,Y24:Y27)</f>
        <v>0</v>
      </c>
      <c r="W30" s="515"/>
      <c r="X30" s="515"/>
      <c r="Y30" s="515"/>
      <c r="Z30" s="515"/>
      <c r="AA30" s="515"/>
      <c r="AB30" s="515"/>
      <c r="AC30" s="515"/>
      <c r="AD30" s="516"/>
      <c r="AE30" s="520">
        <f>SUM(D30:AD30)</f>
        <v>3</v>
      </c>
      <c r="AF30" s="515"/>
      <c r="AG30" s="515"/>
      <c r="AH30" s="516"/>
    </row>
    <row r="31" spans="1:33" ht="12.75">
      <c r="A31" s="13"/>
      <c r="B31" s="13"/>
      <c r="C31" s="13"/>
      <c r="D31" s="14"/>
      <c r="E31" s="14"/>
      <c r="F31" s="14"/>
      <c r="G31" s="75"/>
      <c r="H31" s="31"/>
      <c r="I31" s="32"/>
      <c r="J31" s="15"/>
      <c r="K31" s="15"/>
      <c r="L31" s="15"/>
      <c r="M31" s="14"/>
      <c r="N31" s="14"/>
      <c r="O31" s="14"/>
      <c r="P31" s="75"/>
      <c r="Q31" s="31"/>
      <c r="R31" s="32"/>
      <c r="S31" s="15"/>
      <c r="T31" s="15"/>
      <c r="U31" s="15"/>
      <c r="V31" s="14"/>
      <c r="W31" s="14"/>
      <c r="X31" s="14"/>
      <c r="Y31" s="75"/>
      <c r="Z31" s="31"/>
      <c r="AA31" s="32"/>
      <c r="AB31" s="15"/>
      <c r="AC31" s="15"/>
      <c r="AD31" s="15"/>
      <c r="AE31" s="16"/>
      <c r="AF31" s="16"/>
      <c r="AG31" s="16"/>
    </row>
    <row r="32" spans="1:34" ht="12.75">
      <c r="A32" s="40"/>
      <c r="B32" s="34" t="s">
        <v>40</v>
      </c>
      <c r="D32" s="13"/>
      <c r="E32" s="13"/>
      <c r="F32" s="13"/>
      <c r="I32" s="13"/>
      <c r="J32" s="13"/>
      <c r="K32" s="13"/>
      <c r="L32" s="13"/>
      <c r="M32" s="13"/>
      <c r="N32" s="13"/>
      <c r="O32" s="13"/>
      <c r="P32" s="77"/>
      <c r="Q32" s="13"/>
      <c r="R32" s="13"/>
      <c r="S32" s="13"/>
      <c r="T32" s="13"/>
      <c r="U32" s="13"/>
      <c r="V32" s="13"/>
      <c r="W32" s="13"/>
      <c r="X32" s="13"/>
      <c r="Y32" s="77"/>
      <c r="Z32" s="20"/>
      <c r="AA32" s="13"/>
      <c r="AB32" s="13"/>
      <c r="AC32" s="13"/>
      <c r="AD32" s="13"/>
      <c r="AG32" s="13"/>
      <c r="AH32" s="13"/>
    </row>
    <row r="33" spans="1:34" ht="12.75">
      <c r="A33" s="75"/>
      <c r="B33" s="100"/>
      <c r="C33" s="13"/>
      <c r="D33" s="13"/>
      <c r="E33" s="13"/>
      <c r="F33" s="13"/>
      <c r="I33" s="20"/>
      <c r="J33" s="13"/>
      <c r="K33" s="13"/>
      <c r="L33" s="13"/>
      <c r="M33" s="13"/>
      <c r="N33" s="13"/>
      <c r="O33" s="13"/>
      <c r="P33" s="77"/>
      <c r="Q33" s="13"/>
      <c r="R33" s="13"/>
      <c r="S33" s="13"/>
      <c r="T33" s="13"/>
      <c r="U33" s="13"/>
      <c r="V33" s="13"/>
      <c r="W33" s="13"/>
      <c r="X33" s="13"/>
      <c r="Y33" s="77"/>
      <c r="Z33" s="13"/>
      <c r="AA33" s="13"/>
      <c r="AB33" s="13"/>
      <c r="AC33" s="13"/>
      <c r="AD33" s="13"/>
      <c r="AE33" s="13"/>
      <c r="AF33" s="13"/>
      <c r="AG33" s="13"/>
      <c r="AH33" s="18"/>
    </row>
    <row r="34" spans="1:34" ht="12.75">
      <c r="A34" s="13"/>
      <c r="B34" s="13"/>
      <c r="C34" s="13"/>
      <c r="D34" s="13"/>
      <c r="E34" s="13"/>
      <c r="F34" s="13"/>
      <c r="G34" s="77"/>
      <c r="H34" s="20"/>
      <c r="I34" s="20"/>
      <c r="J34" s="13"/>
      <c r="K34" s="13"/>
      <c r="L34" s="13"/>
      <c r="M34" s="13"/>
      <c r="N34" s="13"/>
      <c r="O34" s="13"/>
      <c r="P34" s="77"/>
      <c r="Q34" s="13"/>
      <c r="R34" s="13"/>
      <c r="S34" s="13"/>
      <c r="T34" s="13"/>
      <c r="U34" s="13"/>
      <c r="V34" s="13"/>
      <c r="W34" s="13"/>
      <c r="X34" s="13"/>
      <c r="Y34" s="77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2.75">
      <c r="A35" s="13"/>
      <c r="B35" s="13"/>
      <c r="C35" s="13"/>
      <c r="D35" s="13"/>
      <c r="E35" s="13"/>
      <c r="F35" s="13"/>
      <c r="G35" s="77"/>
      <c r="H35" s="13"/>
      <c r="I35" s="13"/>
      <c r="J35" s="13"/>
      <c r="K35" s="13"/>
      <c r="L35" s="13"/>
      <c r="M35" s="13"/>
      <c r="N35" s="13"/>
      <c r="O35" s="13"/>
      <c r="P35" s="77"/>
      <c r="Q35" s="13"/>
      <c r="R35" s="13"/>
      <c r="S35" s="13"/>
      <c r="T35" s="13"/>
      <c r="U35" s="13"/>
      <c r="V35" s="13"/>
      <c r="W35" s="13"/>
      <c r="X35" s="13"/>
      <c r="Y35" s="77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2.75">
      <c r="A36" s="13"/>
      <c r="B36" s="13"/>
      <c r="C36" s="13"/>
      <c r="D36" s="13"/>
      <c r="E36" s="13"/>
      <c r="F36" s="13"/>
      <c r="G36" s="77"/>
      <c r="H36" s="13"/>
      <c r="I36" s="13"/>
      <c r="J36" s="13"/>
      <c r="K36" s="13"/>
      <c r="L36" s="13"/>
      <c r="M36" s="13"/>
      <c r="N36" s="13"/>
      <c r="O36" s="13"/>
      <c r="P36" s="77"/>
      <c r="Q36" s="13"/>
      <c r="R36" s="13"/>
      <c r="S36" s="13"/>
      <c r="T36" s="13"/>
      <c r="U36" s="13"/>
      <c r="V36" s="13"/>
      <c r="W36" s="13"/>
      <c r="X36" s="13"/>
      <c r="Y36" s="77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12.75">
      <c r="A37" s="13"/>
      <c r="B37" s="13"/>
      <c r="C37" s="13"/>
      <c r="D37" s="13"/>
      <c r="E37" s="13"/>
      <c r="F37" s="13"/>
      <c r="G37" s="77"/>
      <c r="H37" s="13"/>
      <c r="I37" s="13"/>
      <c r="J37" s="13"/>
      <c r="K37" s="13"/>
      <c r="L37" s="13"/>
      <c r="M37" s="13"/>
      <c r="N37" s="13"/>
      <c r="O37" s="13"/>
      <c r="P37" s="77"/>
      <c r="Q37" s="13"/>
      <c r="R37" s="13"/>
      <c r="S37" s="13"/>
      <c r="T37" s="13"/>
      <c r="U37" s="13"/>
      <c r="V37" s="13"/>
      <c r="W37" s="13"/>
      <c r="X37" s="13"/>
      <c r="Y37" s="77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12.75">
      <c r="A38" s="13"/>
      <c r="B38" s="13"/>
      <c r="C38" s="13"/>
      <c r="D38" s="13"/>
      <c r="E38" s="13"/>
      <c r="F38" s="13"/>
      <c r="G38" s="77"/>
      <c r="H38" s="13"/>
      <c r="I38" s="13"/>
      <c r="J38" s="13"/>
      <c r="K38" s="13"/>
      <c r="L38" s="13"/>
      <c r="M38" s="13"/>
      <c r="N38" s="13"/>
      <c r="O38" s="13"/>
      <c r="P38" s="77"/>
      <c r="Q38" s="13"/>
      <c r="R38" s="13"/>
      <c r="S38" s="13"/>
      <c r="T38" s="13"/>
      <c r="U38" s="13"/>
      <c r="V38" s="13"/>
      <c r="W38" s="13"/>
      <c r="X38" s="13"/>
      <c r="Y38" s="77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ht="12.75">
      <c r="A39" s="13"/>
      <c r="B39" s="13"/>
      <c r="C39" s="13"/>
      <c r="D39" s="13"/>
      <c r="E39" s="13"/>
      <c r="F39" s="13"/>
      <c r="G39" s="77"/>
      <c r="H39" s="13"/>
      <c r="I39" s="13"/>
      <c r="J39" s="13"/>
      <c r="K39" s="13"/>
      <c r="L39" s="13"/>
      <c r="M39" s="13"/>
      <c r="N39" s="13"/>
      <c r="O39" s="13"/>
      <c r="P39" s="77"/>
      <c r="Q39" s="13"/>
      <c r="R39" s="13"/>
      <c r="S39" s="13"/>
      <c r="T39" s="13"/>
      <c r="U39" s="13"/>
      <c r="V39" s="13"/>
      <c r="W39" s="13"/>
      <c r="X39" s="13"/>
      <c r="Y39" s="77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12.75">
      <c r="A40" s="13"/>
      <c r="B40" s="13"/>
      <c r="C40" s="13"/>
      <c r="D40" s="13"/>
      <c r="E40" s="13"/>
      <c r="F40" s="13"/>
      <c r="G40" s="77"/>
      <c r="H40" s="13"/>
      <c r="I40" s="13"/>
      <c r="J40" s="13"/>
      <c r="K40" s="13"/>
      <c r="L40" s="13"/>
      <c r="M40" s="13"/>
      <c r="N40" s="13"/>
      <c r="O40" s="13"/>
      <c r="P40" s="77"/>
      <c r="Q40" s="13"/>
      <c r="R40" s="13"/>
      <c r="S40" s="13"/>
      <c r="T40" s="13"/>
      <c r="U40" s="13"/>
      <c r="V40" s="13"/>
      <c r="W40" s="13"/>
      <c r="X40" s="13"/>
      <c r="Y40" s="77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2.75">
      <c r="A41" s="13"/>
      <c r="B41" s="13"/>
      <c r="C41" s="13"/>
      <c r="D41" s="13"/>
      <c r="E41" s="13"/>
      <c r="F41" s="13"/>
      <c r="G41" s="77"/>
      <c r="H41" s="13"/>
      <c r="I41" s="13"/>
      <c r="J41" s="13"/>
      <c r="K41" s="13"/>
      <c r="L41" s="13"/>
      <c r="M41" s="13"/>
      <c r="N41" s="13"/>
      <c r="O41" s="13"/>
      <c r="P41" s="77"/>
      <c r="Q41" s="13"/>
      <c r="R41" s="13"/>
      <c r="S41" s="13"/>
      <c r="T41" s="13"/>
      <c r="U41" s="13"/>
      <c r="V41" s="13"/>
      <c r="W41" s="13"/>
      <c r="X41" s="13"/>
      <c r="Y41" s="77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12.75">
      <c r="A42" s="13"/>
      <c r="B42" s="13"/>
      <c r="C42" s="13"/>
      <c r="D42" s="13"/>
      <c r="E42" s="13"/>
      <c r="F42" s="13"/>
      <c r="G42" s="77"/>
      <c r="H42" s="13"/>
      <c r="I42" s="13"/>
      <c r="J42" s="13"/>
      <c r="K42" s="13"/>
      <c r="L42" s="13"/>
      <c r="M42" s="13"/>
      <c r="N42" s="13"/>
      <c r="O42" s="13"/>
      <c r="P42" s="77"/>
      <c r="Q42" s="13"/>
      <c r="R42" s="13"/>
      <c r="S42" s="13"/>
      <c r="T42" s="13"/>
      <c r="U42" s="13"/>
      <c r="V42" s="13"/>
      <c r="W42" s="13"/>
      <c r="X42" s="13"/>
      <c r="Y42" s="77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2.75">
      <c r="A43" s="13"/>
      <c r="B43" s="13"/>
      <c r="C43" s="13"/>
      <c r="D43" s="13"/>
      <c r="E43" s="13"/>
      <c r="F43" s="13"/>
      <c r="G43" s="77"/>
      <c r="H43" s="13"/>
      <c r="I43" s="13"/>
      <c r="J43" s="13"/>
      <c r="K43" s="13"/>
      <c r="L43" s="13"/>
      <c r="M43" s="13"/>
      <c r="N43" s="13"/>
      <c r="O43" s="13"/>
      <c r="P43" s="77"/>
      <c r="Q43" s="13"/>
      <c r="R43" s="13"/>
      <c r="S43" s="13"/>
      <c r="T43" s="13"/>
      <c r="U43" s="13"/>
      <c r="V43" s="13"/>
      <c r="W43" s="13"/>
      <c r="X43" s="13"/>
      <c r="Y43" s="77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12.75">
      <c r="A44" s="13"/>
      <c r="B44" s="13"/>
      <c r="C44" s="13"/>
      <c r="D44" s="13"/>
      <c r="E44" s="13"/>
      <c r="F44" s="13"/>
      <c r="G44" s="77"/>
      <c r="H44" s="13"/>
      <c r="I44" s="13"/>
      <c r="J44" s="13"/>
      <c r="K44" s="13"/>
      <c r="L44" s="13"/>
      <c r="M44" s="13"/>
      <c r="N44" s="13"/>
      <c r="O44" s="13"/>
      <c r="P44" s="77"/>
      <c r="Q44" s="13"/>
      <c r="R44" s="13"/>
      <c r="S44" s="13"/>
      <c r="T44" s="13"/>
      <c r="U44" s="13"/>
      <c r="V44" s="13"/>
      <c r="W44" s="13"/>
      <c r="X44" s="13"/>
      <c r="Y44" s="77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2.75">
      <c r="A45" s="13"/>
      <c r="B45" s="13"/>
      <c r="C45" s="13"/>
      <c r="D45" s="13"/>
      <c r="E45" s="13"/>
      <c r="F45" s="13"/>
      <c r="G45" s="77"/>
      <c r="H45" s="13"/>
      <c r="I45" s="13"/>
      <c r="J45" s="13"/>
      <c r="K45" s="13"/>
      <c r="L45" s="13"/>
      <c r="M45" s="13"/>
      <c r="N45" s="13"/>
      <c r="O45" s="13"/>
      <c r="P45" s="77"/>
      <c r="Q45" s="13"/>
      <c r="R45" s="13"/>
      <c r="S45" s="13"/>
      <c r="T45" s="13"/>
      <c r="U45" s="13"/>
      <c r="V45" s="13"/>
      <c r="W45" s="13"/>
      <c r="X45" s="13"/>
      <c r="Y45" s="77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ht="12.75">
      <c r="A46" s="13"/>
      <c r="B46" s="13"/>
      <c r="C46" s="13"/>
      <c r="D46" s="13"/>
      <c r="E46" s="13"/>
      <c r="F46" s="13"/>
      <c r="G46" s="77"/>
      <c r="H46" s="13"/>
      <c r="I46" s="13"/>
      <c r="J46" s="13"/>
      <c r="K46" s="13"/>
      <c r="L46" s="13"/>
      <c r="M46" s="13"/>
      <c r="N46" s="13"/>
      <c r="O46" s="13"/>
      <c r="P46" s="77"/>
      <c r="Q46" s="13"/>
      <c r="R46" s="13"/>
      <c r="S46" s="13"/>
      <c r="T46" s="13"/>
      <c r="U46" s="13"/>
      <c r="V46" s="13"/>
      <c r="W46" s="13"/>
      <c r="X46" s="13"/>
      <c r="Y46" s="77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12.75">
      <c r="A47" s="13"/>
      <c r="B47" s="13"/>
      <c r="C47" s="13"/>
      <c r="D47" s="13"/>
      <c r="E47" s="13"/>
      <c r="F47" s="13"/>
      <c r="G47" s="77"/>
      <c r="H47" s="13"/>
      <c r="I47" s="13"/>
      <c r="J47" s="13"/>
      <c r="K47" s="13"/>
      <c r="L47" s="13"/>
      <c r="M47" s="13"/>
      <c r="N47" s="13"/>
      <c r="O47" s="13"/>
      <c r="P47" s="77"/>
      <c r="Q47" s="13"/>
      <c r="R47" s="13"/>
      <c r="S47" s="13"/>
      <c r="T47" s="13"/>
      <c r="U47" s="13"/>
      <c r="V47" s="13"/>
      <c r="W47" s="13"/>
      <c r="X47" s="13"/>
      <c r="Y47" s="77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ht="12.75">
      <c r="A48" s="13"/>
      <c r="B48" s="13"/>
      <c r="C48" s="13"/>
      <c r="D48" s="13"/>
      <c r="E48" s="13"/>
      <c r="F48" s="13"/>
      <c r="G48" s="77"/>
      <c r="H48" s="13"/>
      <c r="I48" s="13"/>
      <c r="J48" s="13"/>
      <c r="K48" s="13"/>
      <c r="L48" s="13"/>
      <c r="M48" s="13"/>
      <c r="N48" s="13"/>
      <c r="O48" s="13"/>
      <c r="P48" s="77"/>
      <c r="Q48" s="13"/>
      <c r="R48" s="13"/>
      <c r="S48" s="13"/>
      <c r="T48" s="13"/>
      <c r="U48" s="13"/>
      <c r="V48" s="13"/>
      <c r="W48" s="13"/>
      <c r="X48" s="13"/>
      <c r="Y48" s="77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2.75">
      <c r="A49" s="13"/>
      <c r="B49" s="13"/>
      <c r="C49" s="13"/>
      <c r="D49" s="13"/>
      <c r="E49" s="13"/>
      <c r="F49" s="13"/>
      <c r="G49" s="77"/>
      <c r="H49" s="13"/>
      <c r="I49" s="13"/>
      <c r="J49" s="13"/>
      <c r="K49" s="13"/>
      <c r="L49" s="13"/>
      <c r="M49" s="13"/>
      <c r="N49" s="13"/>
      <c r="O49" s="13"/>
      <c r="P49" s="77"/>
      <c r="Q49" s="13"/>
      <c r="R49" s="13"/>
      <c r="S49" s="13"/>
      <c r="T49" s="13"/>
      <c r="U49" s="13"/>
      <c r="V49" s="13"/>
      <c r="W49" s="13"/>
      <c r="X49" s="13"/>
      <c r="Y49" s="77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2.75">
      <c r="A50" s="13"/>
      <c r="B50" s="13"/>
      <c r="C50" s="13"/>
      <c r="D50" s="13"/>
      <c r="E50" s="13"/>
      <c r="F50" s="13"/>
      <c r="G50" s="77"/>
      <c r="H50" s="13"/>
      <c r="I50" s="13"/>
      <c r="J50" s="13"/>
      <c r="K50" s="13"/>
      <c r="L50" s="13"/>
      <c r="M50" s="13"/>
      <c r="N50" s="13"/>
      <c r="O50" s="13"/>
      <c r="P50" s="77"/>
      <c r="Q50" s="13"/>
      <c r="R50" s="13"/>
      <c r="S50" s="13"/>
      <c r="T50" s="13"/>
      <c r="U50" s="13"/>
      <c r="V50" s="13"/>
      <c r="W50" s="13"/>
      <c r="X50" s="13"/>
      <c r="Y50" s="77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2.75">
      <c r="A51" s="13"/>
      <c r="B51" s="13"/>
      <c r="C51" s="13"/>
      <c r="D51" s="13"/>
      <c r="E51" s="13"/>
      <c r="F51" s="13"/>
      <c r="G51" s="77"/>
      <c r="H51" s="13"/>
      <c r="I51" s="13"/>
      <c r="J51" s="13"/>
      <c r="K51" s="13"/>
      <c r="L51" s="13"/>
      <c r="M51" s="13"/>
      <c r="N51" s="13"/>
      <c r="O51" s="13"/>
      <c r="P51" s="77"/>
      <c r="Q51" s="13"/>
      <c r="R51" s="13"/>
      <c r="S51" s="13"/>
      <c r="T51" s="13"/>
      <c r="U51" s="13"/>
      <c r="V51" s="13"/>
      <c r="W51" s="13"/>
      <c r="X51" s="13"/>
      <c r="Y51" s="77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2.75">
      <c r="A52" s="13"/>
      <c r="B52" s="13"/>
      <c r="C52" s="13"/>
      <c r="D52" s="13"/>
      <c r="E52" s="13"/>
      <c r="F52" s="13"/>
      <c r="G52" s="77"/>
      <c r="H52" s="13"/>
      <c r="I52" s="13"/>
      <c r="J52" s="13"/>
      <c r="K52" s="13"/>
      <c r="L52" s="13"/>
      <c r="M52" s="13"/>
      <c r="N52" s="13"/>
      <c r="O52" s="13"/>
      <c r="P52" s="77"/>
      <c r="Q52" s="13"/>
      <c r="R52" s="13"/>
      <c r="S52" s="13"/>
      <c r="T52" s="13"/>
      <c r="U52" s="13"/>
      <c r="V52" s="13"/>
      <c r="W52" s="13"/>
      <c r="X52" s="13"/>
      <c r="Y52" s="77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2.75">
      <c r="A53" s="13"/>
      <c r="B53" s="13"/>
      <c r="C53" s="13"/>
      <c r="D53" s="13"/>
      <c r="E53" s="13"/>
      <c r="F53" s="13"/>
      <c r="G53" s="77"/>
      <c r="H53" s="13"/>
      <c r="I53" s="13"/>
      <c r="J53" s="13"/>
      <c r="K53" s="13"/>
      <c r="L53" s="13"/>
      <c r="M53" s="13"/>
      <c r="N53" s="13"/>
      <c r="O53" s="13"/>
      <c r="P53" s="77"/>
      <c r="Q53" s="13"/>
      <c r="R53" s="13"/>
      <c r="S53" s="13"/>
      <c r="T53" s="13"/>
      <c r="U53" s="13"/>
      <c r="V53" s="13"/>
      <c r="W53" s="13"/>
      <c r="X53" s="13"/>
      <c r="Y53" s="77"/>
      <c r="Z53" s="13"/>
      <c r="AA53" s="13"/>
      <c r="AB53" s="13"/>
      <c r="AC53" s="13"/>
      <c r="AD53" s="13"/>
      <c r="AE53" s="13"/>
      <c r="AF53" s="13"/>
      <c r="AG53" s="13"/>
      <c r="AH53" s="13"/>
    </row>
  </sheetData>
  <sheetProtection/>
  <mergeCells count="33">
    <mergeCell ref="B1:AH1"/>
    <mergeCell ref="B2:AH2"/>
    <mergeCell ref="B3:AH3"/>
    <mergeCell ref="AJ27:AM27"/>
    <mergeCell ref="H8:L8"/>
    <mergeCell ref="Q8:U8"/>
    <mergeCell ref="H18:L18"/>
    <mergeCell ref="Q18:U18"/>
    <mergeCell ref="H23:L23"/>
    <mergeCell ref="Q23:U23"/>
    <mergeCell ref="AE5:AH5"/>
    <mergeCell ref="AE6:AH6"/>
    <mergeCell ref="V6:AD6"/>
    <mergeCell ref="Z23:AD23"/>
    <mergeCell ref="Z8:AD8"/>
    <mergeCell ref="AE28:AH28"/>
    <mergeCell ref="Z18:AD18"/>
    <mergeCell ref="D5:AD5"/>
    <mergeCell ref="D6:L6"/>
    <mergeCell ref="M6:U6"/>
    <mergeCell ref="M30:U30"/>
    <mergeCell ref="M29:O29"/>
    <mergeCell ref="P29:U29"/>
    <mergeCell ref="AE30:AH30"/>
    <mergeCell ref="V29:X29"/>
    <mergeCell ref="Y29:AD29"/>
    <mergeCell ref="V30:AD30"/>
    <mergeCell ref="A28:C28"/>
    <mergeCell ref="A29:C29"/>
    <mergeCell ref="A30:C30"/>
    <mergeCell ref="D29:F29"/>
    <mergeCell ref="D30:L30"/>
    <mergeCell ref="G29:L29"/>
  </mergeCells>
  <printOptions horizontalCentered="1" verticalCentered="1"/>
  <pageMargins left="0.3937007874015748" right="0.3937007874015748" top="0.7874015748031497" bottom="0.3937007874015748" header="0.5905511811023623" footer="0.31496062992125984"/>
  <pageSetup fitToHeight="1" fitToWidth="1" horizontalDpi="600" verticalDpi="600" orientation="landscape" paperSize="9" r:id="rId1"/>
  <rowBreaks count="1" manualBreakCount="1">
    <brk id="3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Katarzyna Łuszcz</cp:lastModifiedBy>
  <cp:lastPrinted>2018-09-24T11:15:06Z</cp:lastPrinted>
  <dcterms:created xsi:type="dcterms:W3CDTF">2000-05-18T07:07:52Z</dcterms:created>
  <dcterms:modified xsi:type="dcterms:W3CDTF">2018-11-07T12:35:24Z</dcterms:modified>
  <cp:category/>
  <cp:version/>
  <cp:contentType/>
  <cp:contentStatus/>
</cp:coreProperties>
</file>