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 Łuszcz\Desktop\siatki\Mechatronika\"/>
    </mc:Choice>
  </mc:AlternateContent>
  <bookViews>
    <workbookView xWindow="0" yWindow="0" windowWidth="28800" windowHeight="14235" tabRatio="991"/>
  </bookViews>
  <sheets>
    <sheet name="I st. Dzienne" sheetId="1" r:id="rId1"/>
    <sheet name="Obieralne (S)" sheetId="2" r:id="rId2"/>
  </sheets>
  <definedNames>
    <definedName name="_xlnm.Print_Area" localSheetId="0">'I st. Dzienne'!$A$1:$BF$65</definedName>
    <definedName name="_xlnm.Print_Area" localSheetId="1">'Obieralne (S)'!$B$1:$X$49</definedName>
  </definedNames>
  <calcPr calcId="152511" iterateDelta="1E-4"/>
</workbook>
</file>

<file path=xl/calcChain.xml><?xml version="1.0" encoding="utf-8"?>
<calcChain xmlns="http://schemas.openxmlformats.org/spreadsheetml/2006/main">
  <c r="W35" i="2" l="1"/>
  <c r="V33" i="2"/>
  <c r="U33" i="2"/>
  <c r="T33" i="2"/>
  <c r="S33" i="2"/>
  <c r="R33" i="2"/>
  <c r="Q33" i="2"/>
  <c r="Q34" i="2" s="1"/>
  <c r="P33" i="2"/>
  <c r="O33" i="2"/>
  <c r="N33" i="2"/>
  <c r="M33" i="2"/>
  <c r="L33" i="2"/>
  <c r="L34" i="2" s="1"/>
  <c r="K33" i="2"/>
  <c r="K34" i="2" s="1"/>
  <c r="AY58" i="1" s="1"/>
  <c r="AY60" i="1" s="1"/>
  <c r="J33" i="2"/>
  <c r="I33" i="2"/>
  <c r="H33" i="2"/>
  <c r="G33" i="2"/>
  <c r="F33" i="2"/>
  <c r="E33" i="2"/>
  <c r="W33" i="2" s="1"/>
  <c r="X32" i="2"/>
  <c r="X31" i="2"/>
  <c r="W31" i="2"/>
  <c r="X30" i="2"/>
  <c r="X29" i="2"/>
  <c r="W29" i="2"/>
  <c r="X28" i="2"/>
  <c r="X27" i="2"/>
  <c r="W27" i="2"/>
  <c r="X26" i="2"/>
  <c r="X25" i="2"/>
  <c r="W25" i="2"/>
  <c r="X24" i="2"/>
  <c r="X23" i="2"/>
  <c r="W23" i="2"/>
  <c r="X22" i="2"/>
  <c r="X21" i="2"/>
  <c r="W21" i="2"/>
  <c r="X20" i="2"/>
  <c r="X19" i="2"/>
  <c r="W19" i="2"/>
  <c r="X18" i="2"/>
  <c r="X17" i="2"/>
  <c r="W17" i="2"/>
  <c r="X16" i="2"/>
  <c r="X15" i="2"/>
  <c r="W15" i="2"/>
  <c r="X14" i="2"/>
  <c r="X13" i="2"/>
  <c r="X12" i="2" s="1"/>
  <c r="W13" i="2"/>
  <c r="X11" i="2"/>
  <c r="AZ62" i="1"/>
  <c r="AS62" i="1"/>
  <c r="AL62" i="1"/>
  <c r="AE62" i="1"/>
  <c r="AE63" i="1" s="1"/>
  <c r="X62" i="1"/>
  <c r="X63" i="1" s="1"/>
  <c r="Q62" i="1"/>
  <c r="Q63" i="1" s="1"/>
  <c r="J62" i="1"/>
  <c r="AK60" i="1"/>
  <c r="AJ60" i="1"/>
  <c r="AI60" i="1"/>
  <c r="AH60" i="1"/>
  <c r="AG60" i="1"/>
  <c r="AE60" i="1"/>
  <c r="AD60" i="1"/>
  <c r="AC60" i="1"/>
  <c r="AB60" i="1"/>
  <c r="AA60" i="1"/>
  <c r="Z60" i="1"/>
  <c r="X60" i="1"/>
  <c r="W60" i="1"/>
  <c r="V60" i="1"/>
  <c r="U60" i="1"/>
  <c r="T60" i="1"/>
  <c r="S60" i="1"/>
  <c r="Q60" i="1"/>
  <c r="P60" i="1"/>
  <c r="O60" i="1"/>
  <c r="N60" i="1"/>
  <c r="M60" i="1"/>
  <c r="L60" i="1"/>
  <c r="J60" i="1"/>
  <c r="BF58" i="1"/>
  <c r="BF60" i="1" s="1"/>
  <c r="BE58" i="1"/>
  <c r="BE60" i="1" s="1"/>
  <c r="BD58" i="1"/>
  <c r="BD60" i="1" s="1"/>
  <c r="BC58" i="1"/>
  <c r="BC60" i="1" s="1"/>
  <c r="BB58" i="1"/>
  <c r="BB60" i="1" s="1"/>
  <c r="AZ58" i="1"/>
  <c r="AZ60" i="1" s="1"/>
  <c r="AX58" i="1"/>
  <c r="AX60" i="1" s="1"/>
  <c r="AW58" i="1"/>
  <c r="AW60" i="1" s="1"/>
  <c r="AV58" i="1"/>
  <c r="G58" i="1" s="1"/>
  <c r="AU58" i="1"/>
  <c r="AU60" i="1" s="1"/>
  <c r="AS58" i="1"/>
  <c r="AS60" i="1" s="1"/>
  <c r="AQ58" i="1"/>
  <c r="AQ60" i="1" s="1"/>
  <c r="AP58" i="1"/>
  <c r="AP60" i="1" s="1"/>
  <c r="AO58" i="1"/>
  <c r="AO60" i="1" s="1"/>
  <c r="AN58" i="1"/>
  <c r="AN60" i="1" s="1"/>
  <c r="AL58" i="1"/>
  <c r="AL60" i="1" s="1"/>
  <c r="I56" i="1"/>
  <c r="H56" i="1"/>
  <c r="G56" i="1"/>
  <c r="F56" i="1"/>
  <c r="E56" i="1"/>
  <c r="I55" i="1"/>
  <c r="H55" i="1"/>
  <c r="G55" i="1"/>
  <c r="F55" i="1"/>
  <c r="E55" i="1"/>
  <c r="D55" i="1" s="1"/>
  <c r="A55" i="1"/>
  <c r="A56" i="1" s="1"/>
  <c r="I54" i="1"/>
  <c r="H54" i="1"/>
  <c r="G54" i="1"/>
  <c r="F54" i="1"/>
  <c r="E54" i="1"/>
  <c r="I53" i="1"/>
  <c r="H53" i="1"/>
  <c r="G53" i="1"/>
  <c r="F53" i="1"/>
  <c r="E53" i="1"/>
  <c r="D53" i="1"/>
  <c r="H51" i="1"/>
  <c r="G51" i="1"/>
  <c r="F51" i="1"/>
  <c r="E51" i="1"/>
  <c r="D51" i="1" s="1"/>
  <c r="I50" i="1"/>
  <c r="H50" i="1"/>
  <c r="G50" i="1"/>
  <c r="F50" i="1"/>
  <c r="E50" i="1"/>
  <c r="I49" i="1"/>
  <c r="H49" i="1"/>
  <c r="G49" i="1"/>
  <c r="F49" i="1"/>
  <c r="E49" i="1"/>
  <c r="I47" i="1"/>
  <c r="H47" i="1"/>
  <c r="G47" i="1"/>
  <c r="F47" i="1"/>
  <c r="E47" i="1"/>
  <c r="I46" i="1"/>
  <c r="H46" i="1"/>
  <c r="G46" i="1"/>
  <c r="F46" i="1"/>
  <c r="E46" i="1"/>
  <c r="I45" i="1"/>
  <c r="H45" i="1"/>
  <c r="G45" i="1"/>
  <c r="F45" i="1"/>
  <c r="E45" i="1"/>
  <c r="I44" i="1"/>
  <c r="H44" i="1"/>
  <c r="G44" i="1"/>
  <c r="F44" i="1"/>
  <c r="E44" i="1"/>
  <c r="D44" i="1" s="1"/>
  <c r="I43" i="1"/>
  <c r="H43" i="1"/>
  <c r="G43" i="1"/>
  <c r="F43" i="1"/>
  <c r="E43" i="1"/>
  <c r="I41" i="1"/>
  <c r="H41" i="1"/>
  <c r="G41" i="1"/>
  <c r="F41" i="1"/>
  <c r="E41" i="1"/>
  <c r="I40" i="1"/>
  <c r="H40" i="1"/>
  <c r="G40" i="1"/>
  <c r="F40" i="1"/>
  <c r="E40" i="1"/>
  <c r="I39" i="1"/>
  <c r="H39" i="1"/>
  <c r="G39" i="1"/>
  <c r="F39" i="1"/>
  <c r="E39" i="1"/>
  <c r="I38" i="1"/>
  <c r="H38" i="1"/>
  <c r="G38" i="1"/>
  <c r="F38" i="1"/>
  <c r="E38" i="1"/>
  <c r="D38" i="1" s="1"/>
  <c r="I37" i="1"/>
  <c r="H37" i="1"/>
  <c r="G37" i="1"/>
  <c r="F37" i="1"/>
  <c r="E37" i="1"/>
  <c r="I36" i="1"/>
  <c r="H36" i="1"/>
  <c r="G36" i="1"/>
  <c r="F36" i="1"/>
  <c r="E36" i="1"/>
  <c r="I34" i="1"/>
  <c r="H34" i="1"/>
  <c r="G34" i="1"/>
  <c r="F34" i="1"/>
  <c r="E34" i="1"/>
  <c r="I33" i="1"/>
  <c r="H33" i="1"/>
  <c r="G33" i="1"/>
  <c r="F33" i="1"/>
  <c r="E33" i="1"/>
  <c r="I32" i="1"/>
  <c r="H32" i="1"/>
  <c r="G32" i="1"/>
  <c r="F32" i="1"/>
  <c r="E32" i="1"/>
  <c r="D32" i="1" s="1"/>
  <c r="I31" i="1"/>
  <c r="H31" i="1"/>
  <c r="G31" i="1"/>
  <c r="F31" i="1"/>
  <c r="E31" i="1"/>
  <c r="I30" i="1"/>
  <c r="H30" i="1"/>
  <c r="G30" i="1"/>
  <c r="F30" i="1"/>
  <c r="E30" i="1"/>
  <c r="I29" i="1"/>
  <c r="H29" i="1"/>
  <c r="G29" i="1"/>
  <c r="F29" i="1"/>
  <c r="E29" i="1"/>
  <c r="I28" i="1"/>
  <c r="H28" i="1"/>
  <c r="G28" i="1"/>
  <c r="F28" i="1"/>
  <c r="E28" i="1"/>
  <c r="I27" i="1"/>
  <c r="H27" i="1"/>
  <c r="G27" i="1"/>
  <c r="F27" i="1"/>
  <c r="E27" i="1"/>
  <c r="I26" i="1"/>
  <c r="H26" i="1"/>
  <c r="G26" i="1"/>
  <c r="F26" i="1"/>
  <c r="E26" i="1"/>
  <c r="I25" i="1"/>
  <c r="H25" i="1"/>
  <c r="G25" i="1"/>
  <c r="F25" i="1"/>
  <c r="E25" i="1"/>
  <c r="I24" i="1"/>
  <c r="H24" i="1"/>
  <c r="G24" i="1"/>
  <c r="F24" i="1"/>
  <c r="E24" i="1"/>
  <c r="I23" i="1"/>
  <c r="H23" i="1"/>
  <c r="G23" i="1"/>
  <c r="F23" i="1"/>
  <c r="E23" i="1"/>
  <c r="I22" i="1"/>
  <c r="H22" i="1"/>
  <c r="G22" i="1"/>
  <c r="F22" i="1"/>
  <c r="E22" i="1"/>
  <c r="I21" i="1"/>
  <c r="H21" i="1"/>
  <c r="G21" i="1"/>
  <c r="F21" i="1"/>
  <c r="E21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I10" i="1"/>
  <c r="H10" i="1"/>
  <c r="G10" i="1"/>
  <c r="F10" i="1"/>
  <c r="E10" i="1"/>
  <c r="D39" i="1" l="1"/>
  <c r="D47" i="1"/>
  <c r="D56" i="1"/>
  <c r="D11" i="1"/>
  <c r="D13" i="1"/>
  <c r="D15" i="1"/>
  <c r="D28" i="1"/>
  <c r="D36" i="1"/>
  <c r="H58" i="1"/>
  <c r="Q61" i="1"/>
  <c r="G60" i="1"/>
  <c r="D25" i="1"/>
  <c r="D50" i="1"/>
  <c r="D12" i="1"/>
  <c r="D21" i="1"/>
  <c r="D16" i="1"/>
  <c r="D19" i="1"/>
  <c r="D23" i="1"/>
  <c r="E60" i="1"/>
  <c r="I60" i="1"/>
  <c r="D14" i="1"/>
  <c r="D18" i="1"/>
  <c r="D26" i="1"/>
  <c r="D29" i="1"/>
  <c r="D31" i="1"/>
  <c r="D37" i="1"/>
  <c r="D49" i="1"/>
  <c r="J61" i="1"/>
  <c r="X61" i="1"/>
  <c r="H60" i="1"/>
  <c r="F60" i="1"/>
  <c r="D20" i="1"/>
  <c r="D22" i="1"/>
  <c r="D24" i="1"/>
  <c r="D27" i="1"/>
  <c r="D30" i="1"/>
  <c r="D33" i="1"/>
  <c r="D40" i="1"/>
  <c r="D41" i="1"/>
  <c r="D45" i="1"/>
  <c r="AS63" i="1"/>
  <c r="W12" i="2"/>
  <c r="X33" i="2"/>
  <c r="X34" i="2" s="1"/>
  <c r="R34" i="2"/>
  <c r="D34" i="1"/>
  <c r="D43" i="1"/>
  <c r="D46" i="1"/>
  <c r="D54" i="1"/>
  <c r="F58" i="1"/>
  <c r="AZ61" i="1"/>
  <c r="AE61" i="1"/>
  <c r="AZ63" i="1"/>
  <c r="AL61" i="1"/>
  <c r="W34" i="2"/>
  <c r="D47" i="2"/>
  <c r="D48" i="2" s="1"/>
  <c r="D49" i="2" s="1"/>
  <c r="D10" i="1"/>
  <c r="E34" i="2"/>
  <c r="AR58" i="1" s="1"/>
  <c r="AR60" i="1" s="1"/>
  <c r="C65" i="1" s="1"/>
  <c r="E58" i="1"/>
  <c r="I58" i="1"/>
  <c r="AL63" i="1"/>
  <c r="F34" i="2"/>
  <c r="AV60" i="1"/>
  <c r="AS61" i="1" s="1"/>
  <c r="D60" i="1" l="1"/>
  <c r="D65" i="1" s="1"/>
  <c r="D58" i="1"/>
  <c r="F65" i="1"/>
</calcChain>
</file>

<file path=xl/sharedStrings.xml><?xml version="1.0" encoding="utf-8"?>
<sst xmlns="http://schemas.openxmlformats.org/spreadsheetml/2006/main" count="240" uniqueCount="150">
  <si>
    <t>PLAN STUDIÓW I STOPNIA</t>
  </si>
  <si>
    <t>ROZKŁAD ZAJĘĆ</t>
  </si>
  <si>
    <t>Lp.</t>
  </si>
  <si>
    <t>Nazwa modułu</t>
  </si>
  <si>
    <t>Godziny</t>
  </si>
  <si>
    <t>ROZKLAD ZAJĘC PROGRAMOWYCH NA SEMESTRY</t>
  </si>
  <si>
    <t>Razem</t>
  </si>
  <si>
    <t>w tym</t>
  </si>
  <si>
    <t>I</t>
  </si>
  <si>
    <t>II</t>
  </si>
  <si>
    <t>III</t>
  </si>
  <si>
    <t>IV</t>
  </si>
  <si>
    <t>V</t>
  </si>
  <si>
    <t>VI</t>
  </si>
  <si>
    <t>VII</t>
  </si>
  <si>
    <t>Wykłady</t>
  </si>
  <si>
    <t>Ćwiczenia</t>
  </si>
  <si>
    <t>Laborat.</t>
  </si>
  <si>
    <t>Projekty</t>
  </si>
  <si>
    <t>Seminaria</t>
  </si>
  <si>
    <t>Liczba godzin tygodniowo</t>
  </si>
  <si>
    <t>W</t>
  </si>
  <si>
    <t>Ć</t>
  </si>
  <si>
    <t>L</t>
  </si>
  <si>
    <t>P</t>
  </si>
  <si>
    <t>S</t>
  </si>
  <si>
    <t>ECTS</t>
  </si>
  <si>
    <t>Matematyka</t>
  </si>
  <si>
    <t>E</t>
  </si>
  <si>
    <t>Fizyka</t>
  </si>
  <si>
    <t>Technika inżynierska</t>
  </si>
  <si>
    <t>Podstawy nauki o materiałach</t>
  </si>
  <si>
    <t>Materiałozn. Elektrotechn. i Mechatroniczne</t>
  </si>
  <si>
    <t>Podstawy automatyki</t>
  </si>
  <si>
    <t>Technologie informacyjne</t>
  </si>
  <si>
    <t>Wychwanie fizyczne</t>
  </si>
  <si>
    <t>Język angielski</t>
  </si>
  <si>
    <t>Przedsiębiorczość i ochrona wł. Intelektualnej</t>
  </si>
  <si>
    <t>Podstawy prawne działaln.inżynierskiej</t>
  </si>
  <si>
    <t>Bezpieczeństwo pracy i ergonomia</t>
  </si>
  <si>
    <t>Podstawy zarządzania</t>
  </si>
  <si>
    <t>Podstawy informatyki</t>
  </si>
  <si>
    <t>Podstawy programowania</t>
  </si>
  <si>
    <t>Mechanika</t>
  </si>
  <si>
    <t>Podstawy elektrotechniki</t>
  </si>
  <si>
    <t>Systemy informatyczne</t>
  </si>
  <si>
    <t>Programowanie obiektowe</t>
  </si>
  <si>
    <t>Wytrzymałość materiałów</t>
  </si>
  <si>
    <t>Teoria obwodów</t>
  </si>
  <si>
    <t>Podstawy konstrukcji maszyn</t>
  </si>
  <si>
    <t>Podstawy elektroniki</t>
  </si>
  <si>
    <t>Podstawy modelowania</t>
  </si>
  <si>
    <t>Elementy mechatroniki</t>
  </si>
  <si>
    <t>Podstawy projektowania w mechatronice (PBL)</t>
  </si>
  <si>
    <t>Metrologia i systemy pomiarowe</t>
  </si>
  <si>
    <t>Układy mikroprocesorowe</t>
  </si>
  <si>
    <t>Energoelektronika</t>
  </si>
  <si>
    <t>Inżynieria wytwarzania</t>
  </si>
  <si>
    <t>Analogowe przetwarzanie sygnałów</t>
  </si>
  <si>
    <t>Praktyka zawodowa</t>
  </si>
  <si>
    <t>3 Tygodnie</t>
  </si>
  <si>
    <t>Teoria sterowania</t>
  </si>
  <si>
    <t>Cyfrowe przetwarzanie sygnałów</t>
  </si>
  <si>
    <t>Mechatronika</t>
  </si>
  <si>
    <t>Programowanie mikrokontrolerów</t>
  </si>
  <si>
    <t>Procesory sygnałowe w ster. syst. mechatr.</t>
  </si>
  <si>
    <t>Praktyka dyplomowa</t>
  </si>
  <si>
    <t>Projekt inżynierski</t>
  </si>
  <si>
    <t>Mechatronika - wybrane zagadnienia</t>
  </si>
  <si>
    <t>Maszynoznawstwo</t>
  </si>
  <si>
    <t>Blok modułów z obieralnym językiem zajęć (polski/angielski) - minimum 2 z 4 modułów po angielsku</t>
  </si>
  <si>
    <t>Elektromechaniczne przetw. energii</t>
  </si>
  <si>
    <t>Wprowadzenie do mechatroniki</t>
  </si>
  <si>
    <t>Automatyzacja procesów technologicznych</t>
  </si>
  <si>
    <t>Roboty i manipulatory</t>
  </si>
  <si>
    <t>Blok modułów obieralnych</t>
  </si>
  <si>
    <t>Oznaczenia</t>
  </si>
  <si>
    <t>Liczba</t>
  </si>
  <si>
    <t>Egzaminów</t>
  </si>
  <si>
    <t>Zaliczeń</t>
  </si>
  <si>
    <t>Praktyki</t>
  </si>
  <si>
    <t>3 tyg.</t>
  </si>
  <si>
    <t>3 tyg</t>
  </si>
  <si>
    <t>Suma ECTS</t>
  </si>
  <si>
    <t>%</t>
  </si>
  <si>
    <r>
      <rPr>
        <b/>
        <i/>
        <sz val="11"/>
        <rFont val="Arial CE"/>
        <family val="2"/>
        <charset val="238"/>
      </rPr>
      <t>Kierunek:</t>
    </r>
    <r>
      <rPr>
        <b/>
        <sz val="11"/>
        <rFont val="Arial CE"/>
        <family val="2"/>
        <charset val="238"/>
      </rPr>
      <t>Mechatronika</t>
    </r>
    <r>
      <rPr>
        <b/>
        <sz val="11"/>
        <rFont val="Arial CE"/>
        <family val="2"/>
        <charset val="238"/>
      </rPr>
      <t>. Studia stacjonarne (dzienne) I stopnia. Specjalność: ZASTOSOWANIA MECHATRONIKI W INŻYNIERII ELEKTRYCZNEJ</t>
    </r>
  </si>
  <si>
    <t>Moduły obieralne</t>
  </si>
  <si>
    <t>Łączna</t>
  </si>
  <si>
    <t>Autor modułu</t>
  </si>
  <si>
    <t>liczba</t>
  </si>
  <si>
    <t>godz.</t>
  </si>
  <si>
    <t>z przeniesienia(ECTS, liczba godzin)</t>
  </si>
  <si>
    <t>z przeniesienia(liczba egzaminów)</t>
  </si>
  <si>
    <t>Moduły techniczne i dyplomowe - obieralne</t>
  </si>
  <si>
    <t>O1a</t>
  </si>
  <si>
    <t>Sieci komputerowe</t>
  </si>
  <si>
    <t>O1b</t>
  </si>
  <si>
    <t>Komunikacja w sieciach teleinformatycznych</t>
  </si>
  <si>
    <t>O2a</t>
  </si>
  <si>
    <t>Bazy danych</t>
  </si>
  <si>
    <t>O2b</t>
  </si>
  <si>
    <t>Archiwizacja i konsolidacja danych w systemach mechatronicznych</t>
  </si>
  <si>
    <t>O3a</t>
  </si>
  <si>
    <t>Podstawy optoelektroniki</t>
  </si>
  <si>
    <t>O3b</t>
  </si>
  <si>
    <t>Fotonika</t>
  </si>
  <si>
    <t>O4a</t>
  </si>
  <si>
    <t>Komputerowe wspomaganie w mechatronice</t>
  </si>
  <si>
    <t>O4b</t>
  </si>
  <si>
    <t>Projektowanie i optymalizacja układów mechatronicznych</t>
  </si>
  <si>
    <t>O5a</t>
  </si>
  <si>
    <t>Metody polowe w mechatronice</t>
  </si>
  <si>
    <t>O5b</t>
  </si>
  <si>
    <t>Metody polowe w projektowaniu mikronapędów</t>
  </si>
  <si>
    <t>O6a</t>
  </si>
  <si>
    <t>Transmisja w systemach mechatronicznych</t>
  </si>
  <si>
    <t>O6b</t>
  </si>
  <si>
    <t>Modelowanie i wizualizacja procesów technologicznych</t>
  </si>
  <si>
    <t>O7a</t>
  </si>
  <si>
    <t>Przemysłowe systemy wizyjne</t>
  </si>
  <si>
    <t>O7b</t>
  </si>
  <si>
    <t>Inżynieria dźwięku i obrazu</t>
  </si>
  <si>
    <t>O8a</t>
  </si>
  <si>
    <t>Mechatronika pojazdowa</t>
  </si>
  <si>
    <t>O8b</t>
  </si>
  <si>
    <t>Systemy elektroniki samochodowej</t>
  </si>
  <si>
    <t>O9a</t>
  </si>
  <si>
    <t>Sterowanie i programowanie robotów</t>
  </si>
  <si>
    <t>O9b</t>
  </si>
  <si>
    <t>Napędy i sterowane robotów</t>
  </si>
  <si>
    <t>O10a</t>
  </si>
  <si>
    <t>Sterowanie systemów mechatronicznych</t>
  </si>
  <si>
    <t>O10b</t>
  </si>
  <si>
    <t>Mikrorpocesorowe układy sterowania w systemach mechatronicznych</t>
  </si>
  <si>
    <t>Łączna suma punktów ECTS/godzin</t>
  </si>
  <si>
    <t>Liczba egzaminów</t>
  </si>
  <si>
    <t>Zestawienie modułów obieralnych</t>
  </si>
  <si>
    <t>Nr</t>
  </si>
  <si>
    <t>Wychowanie fizyczne</t>
  </si>
  <si>
    <t>41-44</t>
  </si>
  <si>
    <t>Moduły z obieralnym językiem zajęć PL/ANG</t>
  </si>
  <si>
    <t>O1-O10</t>
  </si>
  <si>
    <t>RAZEM ECTS</t>
  </si>
  <si>
    <t>% wszystkich ECTS</t>
  </si>
  <si>
    <t>Grafika inżynierska</t>
  </si>
  <si>
    <t>Zatwierdzone uchwałą Rady Wydziału 17.07.2018</t>
  </si>
  <si>
    <t>Obowiązuje od rocznika 2018/2019</t>
  </si>
  <si>
    <t>DLA KIERUNKU: MECHATRONIKA  TRYB STUDIÓW:Stacjonarne (Dzienne)</t>
  </si>
  <si>
    <t>SPECJALNOŚĆ: ZASTOSOWANIA MECHATRONIKI W INŻYNIERII ELEKTRYCZNEJ</t>
  </si>
  <si>
    <t>Obowiązuje od rocznika 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</si>
</sst>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,&quot;zł&quot;_-;\-* #,##0.00,&quot;zł&quot;_-;_-* \-??&quot; zł&quot;_-;_-@_-"/>
    <numFmt numFmtId="165" formatCode="d\ mmmm\ yyyy"/>
  </numFmts>
  <fonts count="21" x14ac:knownFonts="1"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10"/>
      <color rgb="FF0066CC"/>
      <name val="Arial CE"/>
      <family val="2"/>
      <charset val="238"/>
    </font>
    <font>
      <sz val="9"/>
      <color rgb="FF0066CC"/>
      <name val="Arial CE"/>
      <family val="2"/>
      <charset val="238"/>
    </font>
    <font>
      <sz val="10"/>
      <color rgb="FF99CC00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u/>
      <sz val="10"/>
      <name val="Arial CE"/>
      <family val="2"/>
      <charset val="238"/>
    </font>
    <font>
      <sz val="9.5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9" fontId="20" fillId="0" borderId="0" applyBorder="0" applyProtection="0"/>
    <xf numFmtId="164" fontId="20" fillId="0" borderId="0" applyBorder="0" applyProtection="0"/>
  </cellStyleXfs>
  <cellXfs count="32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3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2" fillId="0" borderId="63" xfId="0" applyFont="1" applyBorder="1" applyAlignment="1">
      <alignment horizontal="right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right"/>
    </xf>
    <xf numFmtId="0" fontId="1" fillId="0" borderId="68" xfId="0" applyFont="1" applyBorder="1" applyAlignment="1">
      <alignment horizontal="left"/>
    </xf>
    <xf numFmtId="0" fontId="4" fillId="0" borderId="6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1" xfId="0" applyFont="1" applyBorder="1" applyAlignment="1">
      <alignment horizontal="center"/>
    </xf>
    <xf numFmtId="0" fontId="12" fillId="0" borderId="71" xfId="0" applyFont="1" applyBorder="1" applyAlignment="1">
      <alignment horizontal="left"/>
    </xf>
    <xf numFmtId="0" fontId="16" fillId="0" borderId="66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" fillId="0" borderId="73" xfId="0" applyFont="1" applyBorder="1" applyAlignment="1">
      <alignment vertical="center"/>
    </xf>
    <xf numFmtId="0" fontId="1" fillId="2" borderId="74" xfId="0" applyFont="1" applyFill="1" applyBorder="1" applyAlignment="1">
      <alignment horizontal="left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0" fillId="2" borderId="83" xfId="0" applyFont="1" applyFill="1" applyBorder="1" applyAlignment="1">
      <alignment horizontal="center"/>
    </xf>
    <xf numFmtId="0" fontId="0" fillId="2" borderId="55" xfId="0" applyFont="1" applyFill="1" applyBorder="1" applyAlignment="1">
      <alignment vertical="center"/>
    </xf>
    <xf numFmtId="0" fontId="1" fillId="2" borderId="56" xfId="0" applyFont="1" applyFill="1" applyBorder="1" applyAlignment="1">
      <alignment horizontal="left"/>
    </xf>
    <xf numFmtId="0" fontId="4" fillId="2" borderId="5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8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left"/>
    </xf>
    <xf numFmtId="0" fontId="4" fillId="2" borderId="85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1" fillId="2" borderId="55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4" fillId="2" borderId="86" xfId="0" applyFont="1" applyFill="1" applyBorder="1" applyAlignment="1">
      <alignment horizontal="center"/>
    </xf>
    <xf numFmtId="0" fontId="4" fillId="2" borderId="87" xfId="0" applyFont="1" applyFill="1" applyBorder="1" applyAlignment="1">
      <alignment horizontal="center"/>
    </xf>
    <xf numFmtId="0" fontId="4" fillId="2" borderId="88" xfId="0" applyFont="1" applyFill="1" applyBorder="1" applyAlignment="1">
      <alignment horizontal="center"/>
    </xf>
    <xf numFmtId="0" fontId="4" fillId="2" borderId="8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2" borderId="3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9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0" borderId="14" xfId="0" applyFont="1" applyBorder="1"/>
    <xf numFmtId="0" fontId="1" fillId="0" borderId="46" xfId="0" applyFont="1" applyBorder="1" applyAlignment="1">
      <alignment horizontal="left"/>
    </xf>
    <xf numFmtId="0" fontId="0" fillId="0" borderId="55" xfId="0" applyFont="1" applyBorder="1"/>
    <xf numFmtId="0" fontId="1" fillId="0" borderId="54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0" fillId="2" borderId="55" xfId="0" applyFont="1" applyFill="1" applyBorder="1"/>
    <xf numFmtId="0" fontId="1" fillId="2" borderId="54" xfId="0" applyFont="1" applyFill="1" applyBorder="1" applyAlignment="1">
      <alignment horizontal="left"/>
    </xf>
    <xf numFmtId="0" fontId="4" fillId="0" borderId="71" xfId="0" applyFont="1" applyBorder="1" applyAlignment="1">
      <alignment horizontal="center"/>
    </xf>
    <xf numFmtId="0" fontId="12" fillId="0" borderId="71" xfId="0" applyFont="1" applyBorder="1" applyAlignment="1">
      <alignment horizontal="right"/>
    </xf>
    <xf numFmtId="0" fontId="16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16" fillId="0" borderId="95" xfId="0" applyFont="1" applyBorder="1" applyAlignment="1">
      <alignment horizontal="center"/>
    </xf>
    <xf numFmtId="0" fontId="16" fillId="0" borderId="96" xfId="0" applyFont="1" applyBorder="1" applyAlignment="1">
      <alignment horizontal="center"/>
    </xf>
    <xf numFmtId="0" fontId="16" fillId="0" borderId="98" xfId="0" applyFont="1" applyBorder="1" applyAlignment="1">
      <alignment horizontal="center"/>
    </xf>
    <xf numFmtId="0" fontId="3" fillId="0" borderId="10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9" fontId="1" fillId="0" borderId="25" xfId="1" applyFont="1" applyBorder="1" applyAlignment="1" applyProtection="1">
      <alignment horizontal="center"/>
    </xf>
    <xf numFmtId="0" fontId="0" fillId="0" borderId="0" xfId="0" applyFill="1"/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" fillId="0" borderId="15" xfId="0" applyFont="1" applyFill="1" applyBorder="1"/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/>
    <xf numFmtId="0" fontId="6" fillId="0" borderId="21" xfId="0" applyFont="1" applyFill="1" applyBorder="1"/>
    <xf numFmtId="0" fontId="6" fillId="0" borderId="4" xfId="0" applyFont="1" applyFill="1" applyBorder="1"/>
    <xf numFmtId="0" fontId="0" fillId="0" borderId="19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0" fontId="0" fillId="0" borderId="20" xfId="0" applyFont="1" applyFill="1" applyBorder="1"/>
    <xf numFmtId="0" fontId="0" fillId="0" borderId="21" xfId="0" applyFont="1" applyFill="1" applyBorder="1"/>
    <xf numFmtId="0" fontId="0" fillId="0" borderId="4" xfId="0" applyFont="1" applyFill="1" applyBorder="1"/>
    <xf numFmtId="0" fontId="5" fillId="0" borderId="20" xfId="0" applyFont="1" applyFill="1" applyBorder="1"/>
    <xf numFmtId="0" fontId="6" fillId="0" borderId="2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24" xfId="0" applyFont="1" applyFill="1" applyBorder="1"/>
    <xf numFmtId="0" fontId="6" fillId="0" borderId="25" xfId="0" applyFont="1" applyFill="1" applyBorder="1"/>
    <xf numFmtId="0" fontId="6" fillId="0" borderId="23" xfId="0" applyFont="1" applyFill="1" applyBorder="1" applyAlignment="1">
      <alignment horizontal="right"/>
    </xf>
    <xf numFmtId="0" fontId="6" fillId="0" borderId="26" xfId="0" applyFont="1" applyFill="1" applyBorder="1"/>
    <xf numFmtId="0" fontId="0" fillId="0" borderId="23" xfId="0" applyFill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0" fontId="0" fillId="0" borderId="25" xfId="0" applyFill="1" applyBorder="1"/>
    <xf numFmtId="0" fontId="0" fillId="0" borderId="24" xfId="0" applyFill="1" applyBorder="1"/>
    <xf numFmtId="0" fontId="0" fillId="0" borderId="26" xfId="0" applyFill="1" applyBorder="1"/>
    <xf numFmtId="0" fontId="1" fillId="0" borderId="25" xfId="0" applyFont="1" applyFill="1" applyBorder="1"/>
    <xf numFmtId="0" fontId="0" fillId="0" borderId="27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25" xfId="0" applyFont="1" applyFill="1" applyBorder="1"/>
    <xf numFmtId="0" fontId="0" fillId="0" borderId="24" xfId="0" applyFont="1" applyFill="1" applyBorder="1"/>
    <xf numFmtId="0" fontId="0" fillId="0" borderId="26" xfId="0" applyFont="1" applyFill="1" applyBorder="1"/>
    <xf numFmtId="0" fontId="0" fillId="0" borderId="23" xfId="0" applyFont="1" applyFill="1" applyBorder="1"/>
    <xf numFmtId="0" fontId="0" fillId="0" borderId="27" xfId="0" applyFont="1" applyFill="1" applyBorder="1" applyAlignment="1">
      <alignment horizontal="right"/>
    </xf>
    <xf numFmtId="0" fontId="0" fillId="0" borderId="0" xfId="0" applyFont="1" applyFill="1"/>
    <xf numFmtId="0" fontId="5" fillId="0" borderId="25" xfId="0" applyFont="1" applyFill="1" applyBorder="1"/>
    <xf numFmtId="0" fontId="6" fillId="0" borderId="27" xfId="0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0" xfId="0" applyFill="1" applyBorder="1"/>
    <xf numFmtId="0" fontId="0" fillId="0" borderId="17" xfId="0" applyFill="1" applyBorder="1"/>
    <xf numFmtId="0" fontId="0" fillId="0" borderId="28" xfId="0" applyFill="1" applyBorder="1" applyAlignment="1">
      <alignment horizontal="center"/>
    </xf>
    <xf numFmtId="0" fontId="0" fillId="0" borderId="8" xfId="0" applyFill="1" applyBorder="1"/>
    <xf numFmtId="0" fontId="7" fillId="0" borderId="25" xfId="0" applyFont="1" applyFill="1" applyBorder="1" applyAlignment="1">
      <alignment horizontal="left"/>
    </xf>
    <xf numFmtId="0" fontId="8" fillId="0" borderId="24" xfId="0" applyFont="1" applyFill="1" applyBorder="1"/>
    <xf numFmtId="0" fontId="8" fillId="0" borderId="25" xfId="0" applyFont="1" applyFill="1" applyBorder="1"/>
    <xf numFmtId="0" fontId="8" fillId="0" borderId="23" xfId="0" applyFont="1" applyFill="1" applyBorder="1" applyAlignment="1">
      <alignment horizontal="right"/>
    </xf>
    <xf numFmtId="0" fontId="8" fillId="0" borderId="26" xfId="0" applyFont="1" applyFill="1" applyBorder="1"/>
    <xf numFmtId="0" fontId="9" fillId="0" borderId="25" xfId="0" applyFont="1" applyFill="1" applyBorder="1"/>
    <xf numFmtId="0" fontId="8" fillId="0" borderId="27" xfId="0" applyFont="1" applyFill="1" applyBorder="1" applyAlignment="1">
      <alignment horizontal="right"/>
    </xf>
    <xf numFmtId="0" fontId="8" fillId="0" borderId="0" xfId="0" applyFont="1" applyFill="1"/>
    <xf numFmtId="0" fontId="0" fillId="0" borderId="32" xfId="0" applyFill="1" applyBorder="1"/>
    <xf numFmtId="0" fontId="0" fillId="0" borderId="33" xfId="0" applyFill="1" applyBorder="1"/>
    <xf numFmtId="0" fontId="10" fillId="0" borderId="25" xfId="0" applyFont="1" applyFill="1" applyBorder="1"/>
    <xf numFmtId="0" fontId="10" fillId="0" borderId="24" xfId="0" applyFont="1" applyFill="1" applyBorder="1"/>
    <xf numFmtId="0" fontId="0" fillId="0" borderId="35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1" fillId="0" borderId="25" xfId="0" applyFont="1" applyFill="1" applyBorder="1"/>
    <xf numFmtId="0" fontId="0" fillId="0" borderId="38" xfId="0" applyFill="1" applyBorder="1"/>
    <xf numFmtId="0" fontId="0" fillId="0" borderId="39" xfId="0" applyFill="1" applyBorder="1"/>
    <xf numFmtId="0" fontId="6" fillId="0" borderId="28" xfId="0" applyFont="1" applyFill="1" applyBorder="1" applyAlignment="1">
      <alignment horizontal="right"/>
    </xf>
    <xf numFmtId="0" fontId="6" fillId="0" borderId="8" xfId="0" applyFont="1" applyFill="1" applyBorder="1"/>
    <xf numFmtId="0" fontId="6" fillId="0" borderId="29" xfId="0" applyFont="1" applyFill="1" applyBorder="1"/>
    <xf numFmtId="0" fontId="6" fillId="0" borderId="34" xfId="0" applyFont="1" applyFill="1" applyBorder="1"/>
    <xf numFmtId="0" fontId="5" fillId="0" borderId="8" xfId="0" applyFont="1" applyFill="1" applyBorder="1"/>
    <xf numFmtId="0" fontId="6" fillId="0" borderId="43" xfId="0" applyFont="1" applyFill="1" applyBorder="1" applyAlignment="1">
      <alignment horizontal="right"/>
    </xf>
    <xf numFmtId="0" fontId="12" fillId="0" borderId="7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0" fillId="0" borderId="45" xfId="0" applyFill="1" applyBorder="1"/>
    <xf numFmtId="0" fontId="0" fillId="0" borderId="46" xfId="0" applyFill="1" applyBorder="1" applyAlignment="1">
      <alignment horizontal="right"/>
    </xf>
    <xf numFmtId="0" fontId="4" fillId="0" borderId="47" xfId="0" applyFont="1" applyFill="1" applyBorder="1" applyAlignment="1">
      <alignment horizontal="left"/>
    </xf>
    <xf numFmtId="0" fontId="0" fillId="0" borderId="47" xfId="0" applyFill="1" applyBorder="1"/>
    <xf numFmtId="0" fontId="0" fillId="0" borderId="48" xfId="0" applyFill="1" applyBorder="1"/>
    <xf numFmtId="0" fontId="1" fillId="0" borderId="47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6" xfId="0" applyFill="1" applyBorder="1"/>
    <xf numFmtId="0" fontId="0" fillId="0" borderId="36" xfId="0" applyFill="1" applyBorder="1" applyAlignment="1">
      <alignment horizontal="right"/>
    </xf>
    <xf numFmtId="0" fontId="4" fillId="0" borderId="32" xfId="0" applyFont="1" applyFill="1" applyBorder="1" applyAlignment="1">
      <alignment horizontal="left"/>
    </xf>
    <xf numFmtId="0" fontId="0" fillId="0" borderId="37" xfId="0" applyFill="1" applyBorder="1"/>
    <xf numFmtId="0" fontId="1" fillId="0" borderId="32" xfId="0" applyFont="1" applyFill="1" applyBorder="1"/>
    <xf numFmtId="0" fontId="0" fillId="0" borderId="49" xfId="0" applyFill="1" applyBorder="1" applyAlignment="1">
      <alignment horizontal="right"/>
    </xf>
    <xf numFmtId="0" fontId="4" fillId="0" borderId="33" xfId="0" applyFont="1" applyFill="1" applyBorder="1" applyAlignment="1">
      <alignment horizontal="left"/>
    </xf>
    <xf numFmtId="0" fontId="0" fillId="0" borderId="50" xfId="0" applyFill="1" applyBorder="1"/>
    <xf numFmtId="0" fontId="1" fillId="0" borderId="33" xfId="0" applyFont="1" applyFill="1" applyBorder="1"/>
    <xf numFmtId="0" fontId="4" fillId="0" borderId="4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0" fillId="0" borderId="2" xfId="0" applyFill="1" applyBorder="1" applyAlignment="1">
      <alignment horizontal="right" vertical="center"/>
    </xf>
    <xf numFmtId="0" fontId="1" fillId="0" borderId="42" xfId="0" applyFont="1" applyFill="1" applyBorder="1" applyAlignment="1">
      <alignment horizontal="left" vertical="center"/>
    </xf>
    <xf numFmtId="0" fontId="0" fillId="0" borderId="51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9" fontId="0" fillId="0" borderId="42" xfId="2" applyNumberFormat="1" applyFont="1" applyFill="1" applyBorder="1" applyAlignment="1" applyProtection="1">
      <alignment horizontal="center" vertical="center"/>
    </xf>
    <xf numFmtId="0" fontId="0" fillId="0" borderId="53" xfId="0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8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52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/>
    </xf>
    <xf numFmtId="0" fontId="4" fillId="0" borderId="75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/>
    </xf>
    <xf numFmtId="0" fontId="16" fillId="0" borderId="97" xfId="2" applyNumberFormat="1" applyFont="1" applyBorder="1" applyAlignment="1" applyProtection="1">
      <alignment horizontal="center"/>
    </xf>
    <xf numFmtId="0" fontId="16" fillId="0" borderId="97" xfId="0" applyFont="1" applyBorder="1" applyAlignment="1">
      <alignment horizontal="center"/>
    </xf>
    <xf numFmtId="0" fontId="3" fillId="0" borderId="99" xfId="0" applyFont="1" applyBorder="1" applyAlignment="1">
      <alignment horizontal="right"/>
    </xf>
    <xf numFmtId="0" fontId="16" fillId="0" borderId="99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/>
    <xf numFmtId="0" fontId="0" fillId="0" borderId="8" xfId="0" applyFont="1" applyFill="1" applyBorder="1"/>
    <xf numFmtId="0" fontId="1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/>
    <xf numFmtId="0" fontId="0" fillId="0" borderId="33" xfId="0" applyFont="1" applyFill="1" applyBorder="1"/>
    <xf numFmtId="0" fontId="0" fillId="0" borderId="35" xfId="0" applyFont="1" applyFill="1" applyBorder="1" applyAlignment="1">
      <alignment horizontal="center"/>
    </xf>
    <xf numFmtId="0" fontId="0" fillId="0" borderId="38" xfId="0" applyFont="1" applyFill="1" applyBorder="1"/>
    <xf numFmtId="0" fontId="0" fillId="0" borderId="39" xfId="0" applyFont="1" applyFill="1" applyBorder="1"/>
    <xf numFmtId="0" fontId="0" fillId="0" borderId="7" xfId="0" applyFont="1" applyFill="1" applyBorder="1"/>
    <xf numFmtId="0" fontId="0" fillId="0" borderId="40" xfId="0" applyFont="1" applyFill="1" applyBorder="1"/>
    <xf numFmtId="0" fontId="0" fillId="0" borderId="4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2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0" fontId="0" fillId="0" borderId="34" xfId="0" applyFont="1" applyFill="1" applyBorder="1"/>
  </cellXfs>
  <cellStyles count="3">
    <cellStyle name="Normalny" xfId="0" builtinId="0"/>
    <cellStyle name="Procentowy" xfId="1" builtinId="5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AEF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5"/>
  <sheetViews>
    <sheetView tabSelected="1" zoomScale="115" zoomScaleNormal="115" workbookViewId="0">
      <selection activeCell="B10" sqref="B10:C10"/>
    </sheetView>
  </sheetViews>
  <sheetFormatPr defaultColWidth="8.85546875" defaultRowHeight="12.75" x14ac:dyDescent="0.2"/>
  <cols>
    <col min="1" max="1" width="5.140625" style="249"/>
    <col min="2" max="2" width="13.28515625" style="137"/>
    <col min="3" max="3" width="26.85546875" style="137" customWidth="1"/>
    <col min="4" max="4" width="0" style="168" hidden="1"/>
    <col min="5" max="9" width="0" style="137" hidden="1"/>
    <col min="10" max="10" width="3.5703125" style="250"/>
    <col min="11" max="11" width="2.28515625" style="251"/>
    <col min="12" max="12" width="4.28515625" style="137"/>
    <col min="13" max="13" width="2.140625" style="137"/>
    <col min="14" max="14" width="1.85546875" style="137"/>
    <col min="15" max="15" width="2.42578125" style="137"/>
    <col min="16" max="16" width="4.85546875" style="137"/>
    <col min="17" max="17" width="3.5703125" style="250" customWidth="1"/>
    <col min="18" max="18" width="2.5703125" style="249" customWidth="1"/>
    <col min="19" max="19" width="3.5703125" style="137" customWidth="1"/>
    <col min="20" max="20" width="2.28515625" style="137"/>
    <col min="21" max="21" width="2.42578125" style="137"/>
    <col min="22" max="22" width="1.7109375" style="137"/>
    <col min="23" max="23" width="5" style="137"/>
    <col min="24" max="24" width="3.140625" style="250"/>
    <col min="25" max="25" width="0.85546875" style="249"/>
    <col min="26" max="26" width="2.5703125" style="137"/>
    <col min="27" max="27" width="2.7109375" style="137"/>
    <col min="28" max="28" width="1.85546875" style="137"/>
    <col min="29" max="29" width="2.42578125" style="137"/>
    <col min="30" max="30" width="5" style="137"/>
    <col min="31" max="31" width="3.28515625" style="250"/>
    <col min="32" max="32" width="0.85546875" style="249"/>
    <col min="33" max="33" width="1.85546875" style="137"/>
    <col min="34" max="34" width="3.28515625" style="137"/>
    <col min="35" max="36" width="2.42578125" style="137"/>
    <col min="37" max="37" width="5" style="137"/>
    <col min="38" max="38" width="3.140625" style="250"/>
    <col min="39" max="39" width="0.85546875" style="249"/>
    <col min="40" max="40" width="2" style="137"/>
    <col min="41" max="41" width="3.140625" style="137"/>
    <col min="42" max="43" width="2.42578125" style="137"/>
    <col min="44" max="44" width="5" style="137"/>
    <col min="45" max="45" width="3.140625" style="250"/>
    <col min="46" max="46" width="0.85546875" style="249"/>
    <col min="47" max="47" width="2.42578125" style="137"/>
    <col min="48" max="48" width="2.85546875" style="137"/>
    <col min="49" max="50" width="2.42578125" style="137"/>
    <col min="51" max="51" width="5" style="137"/>
    <col min="52" max="52" width="3.28515625" style="250"/>
    <col min="53" max="53" width="0.85546875" style="249"/>
    <col min="54" max="54" width="2.42578125" style="137"/>
    <col min="55" max="55" width="2" style="137"/>
    <col min="56" max="56" width="2.85546875" style="137"/>
    <col min="57" max="57" width="2.42578125" style="137"/>
    <col min="58" max="58" width="5" style="137"/>
    <col min="59" max="59" width="10.85546875" style="137"/>
    <col min="60" max="1025" width="8.5703125" style="137"/>
    <col min="1026" max="16384" width="8.85546875" style="137"/>
  </cols>
  <sheetData>
    <row r="1" spans="1:59" ht="16.149999999999999" customHeight="1" thickBot="1" x14ac:dyDescent="0.25">
      <c r="A1" s="256" t="s">
        <v>145</v>
      </c>
      <c r="B1" s="256"/>
      <c r="C1" s="256"/>
      <c r="D1" s="257" t="s">
        <v>0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8" t="s">
        <v>146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</row>
    <row r="2" spans="1:59" ht="13.5" thickBot="1" x14ac:dyDescent="0.25">
      <c r="A2" s="256"/>
      <c r="B2" s="256"/>
      <c r="C2" s="256"/>
      <c r="D2" s="259" t="s">
        <v>147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80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</row>
    <row r="3" spans="1:59" ht="13.5" thickBot="1" x14ac:dyDescent="0.25">
      <c r="A3" s="256"/>
      <c r="B3" s="256"/>
      <c r="C3" s="256"/>
      <c r="D3" s="259" t="s">
        <v>148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1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</row>
    <row r="4" spans="1:59" ht="13.5" thickBot="1" x14ac:dyDescent="0.25">
      <c r="A4" s="258" t="s">
        <v>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</row>
    <row r="5" spans="1:59" ht="15" customHeight="1" x14ac:dyDescent="0.2">
      <c r="A5" s="262" t="s">
        <v>2</v>
      </c>
      <c r="B5" s="261" t="s">
        <v>3</v>
      </c>
      <c r="C5" s="261"/>
      <c r="D5" s="263" t="s">
        <v>4</v>
      </c>
      <c r="E5" s="263"/>
      <c r="F5" s="263"/>
      <c r="G5" s="263"/>
      <c r="H5" s="263"/>
      <c r="I5" s="263"/>
      <c r="J5" s="262" t="s">
        <v>5</v>
      </c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</row>
    <row r="6" spans="1:59" ht="15" customHeight="1" x14ac:dyDescent="0.2">
      <c r="A6" s="262"/>
      <c r="B6" s="261"/>
      <c r="C6" s="261"/>
      <c r="D6" s="264" t="s">
        <v>6</v>
      </c>
      <c r="E6" s="265" t="s">
        <v>7</v>
      </c>
      <c r="F6" s="265"/>
      <c r="G6" s="265"/>
      <c r="H6" s="265"/>
      <c r="I6" s="265"/>
      <c r="J6" s="262" t="s">
        <v>8</v>
      </c>
      <c r="K6" s="262"/>
      <c r="L6" s="262"/>
      <c r="M6" s="262"/>
      <c r="N6" s="262"/>
      <c r="O6" s="262"/>
      <c r="P6" s="262"/>
      <c r="Q6" s="262" t="s">
        <v>9</v>
      </c>
      <c r="R6" s="262"/>
      <c r="S6" s="262"/>
      <c r="T6" s="262"/>
      <c r="U6" s="262"/>
      <c r="V6" s="262"/>
      <c r="W6" s="262"/>
      <c r="X6" s="261" t="s">
        <v>10</v>
      </c>
      <c r="Y6" s="261"/>
      <c r="Z6" s="261"/>
      <c r="AA6" s="261"/>
      <c r="AB6" s="261"/>
      <c r="AC6" s="261"/>
      <c r="AD6" s="261"/>
      <c r="AE6" s="261" t="s">
        <v>11</v>
      </c>
      <c r="AF6" s="261"/>
      <c r="AG6" s="261"/>
      <c r="AH6" s="261"/>
      <c r="AI6" s="261"/>
      <c r="AJ6" s="261"/>
      <c r="AK6" s="261"/>
      <c r="AL6" s="261" t="s">
        <v>12</v>
      </c>
      <c r="AM6" s="261"/>
      <c r="AN6" s="261"/>
      <c r="AO6" s="261"/>
      <c r="AP6" s="261"/>
      <c r="AQ6" s="261"/>
      <c r="AR6" s="261"/>
      <c r="AS6" s="261" t="s">
        <v>13</v>
      </c>
      <c r="AT6" s="261"/>
      <c r="AU6" s="261"/>
      <c r="AV6" s="261"/>
      <c r="AW6" s="261"/>
      <c r="AX6" s="261"/>
      <c r="AY6" s="261"/>
      <c r="AZ6" s="261" t="s">
        <v>14</v>
      </c>
      <c r="BA6" s="261"/>
      <c r="BB6" s="261"/>
      <c r="BC6" s="261"/>
      <c r="BD6" s="261"/>
      <c r="BE6" s="261"/>
      <c r="BF6" s="261"/>
    </row>
    <row r="7" spans="1:59" ht="15" customHeight="1" x14ac:dyDescent="0.2">
      <c r="A7" s="262"/>
      <c r="B7" s="261"/>
      <c r="C7" s="261"/>
      <c r="D7" s="264"/>
      <c r="E7" s="253" t="s">
        <v>15</v>
      </c>
      <c r="F7" s="252" t="s">
        <v>16</v>
      </c>
      <c r="G7" s="253" t="s">
        <v>17</v>
      </c>
      <c r="H7" s="254" t="s">
        <v>18</v>
      </c>
      <c r="I7" s="283" t="s">
        <v>19</v>
      </c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</row>
    <row r="8" spans="1:59" ht="15" customHeight="1" x14ac:dyDescent="0.2">
      <c r="A8" s="262"/>
      <c r="B8" s="261"/>
      <c r="C8" s="261"/>
      <c r="D8" s="264"/>
      <c r="E8" s="253"/>
      <c r="F8" s="252"/>
      <c r="G8" s="253"/>
      <c r="H8" s="254"/>
      <c r="I8" s="283"/>
      <c r="J8" s="262" t="s">
        <v>20</v>
      </c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</row>
    <row r="9" spans="1:59" ht="15" customHeight="1" x14ac:dyDescent="0.2">
      <c r="A9" s="262"/>
      <c r="B9" s="261"/>
      <c r="C9" s="261"/>
      <c r="D9" s="264"/>
      <c r="E9" s="253"/>
      <c r="F9" s="252"/>
      <c r="G9" s="253"/>
      <c r="H9" s="254"/>
      <c r="I9" s="283"/>
      <c r="J9" s="255" t="s">
        <v>21</v>
      </c>
      <c r="K9" s="255"/>
      <c r="L9" s="138" t="s">
        <v>22</v>
      </c>
      <c r="M9" s="139" t="s">
        <v>23</v>
      </c>
      <c r="N9" s="138" t="s">
        <v>24</v>
      </c>
      <c r="O9" s="140" t="s">
        <v>25</v>
      </c>
      <c r="P9" s="141" t="s">
        <v>26</v>
      </c>
      <c r="Q9" s="255" t="s">
        <v>21</v>
      </c>
      <c r="R9" s="255"/>
      <c r="S9" s="138" t="s">
        <v>22</v>
      </c>
      <c r="T9" s="139" t="s">
        <v>23</v>
      </c>
      <c r="U9" s="138" t="s">
        <v>24</v>
      </c>
      <c r="V9" s="140" t="s">
        <v>25</v>
      </c>
      <c r="W9" s="141" t="s">
        <v>26</v>
      </c>
      <c r="X9" s="255" t="s">
        <v>21</v>
      </c>
      <c r="Y9" s="255"/>
      <c r="Z9" s="138" t="s">
        <v>22</v>
      </c>
      <c r="AA9" s="139" t="s">
        <v>23</v>
      </c>
      <c r="AB9" s="138" t="s">
        <v>24</v>
      </c>
      <c r="AC9" s="140" t="s">
        <v>25</v>
      </c>
      <c r="AD9" s="141" t="s">
        <v>26</v>
      </c>
      <c r="AE9" s="255" t="s">
        <v>21</v>
      </c>
      <c r="AF9" s="255"/>
      <c r="AG9" s="138" t="s">
        <v>22</v>
      </c>
      <c r="AH9" s="139" t="s">
        <v>23</v>
      </c>
      <c r="AI9" s="138" t="s">
        <v>24</v>
      </c>
      <c r="AJ9" s="140" t="s">
        <v>25</v>
      </c>
      <c r="AK9" s="141" t="s">
        <v>26</v>
      </c>
      <c r="AL9" s="255" t="s">
        <v>21</v>
      </c>
      <c r="AM9" s="255"/>
      <c r="AN9" s="138" t="s">
        <v>22</v>
      </c>
      <c r="AO9" s="139" t="s">
        <v>23</v>
      </c>
      <c r="AP9" s="138" t="s">
        <v>24</v>
      </c>
      <c r="AQ9" s="140" t="s">
        <v>25</v>
      </c>
      <c r="AR9" s="141" t="s">
        <v>26</v>
      </c>
      <c r="AS9" s="255" t="s">
        <v>21</v>
      </c>
      <c r="AT9" s="255"/>
      <c r="AU9" s="138" t="s">
        <v>22</v>
      </c>
      <c r="AV9" s="139" t="s">
        <v>23</v>
      </c>
      <c r="AW9" s="138" t="s">
        <v>24</v>
      </c>
      <c r="AX9" s="140" t="s">
        <v>25</v>
      </c>
      <c r="AY9" s="141" t="s">
        <v>26</v>
      </c>
      <c r="AZ9" s="255" t="s">
        <v>21</v>
      </c>
      <c r="BA9" s="255"/>
      <c r="BB9" s="138" t="s">
        <v>22</v>
      </c>
      <c r="BC9" s="139" t="s">
        <v>23</v>
      </c>
      <c r="BD9" s="138" t="s">
        <v>24</v>
      </c>
      <c r="BE9" s="140" t="s">
        <v>25</v>
      </c>
      <c r="BF9" s="142" t="s">
        <v>26</v>
      </c>
    </row>
    <row r="10" spans="1:59" s="156" customFormat="1" x14ac:dyDescent="0.2">
      <c r="A10" s="143">
        <v>1</v>
      </c>
      <c r="B10" s="266" t="s">
        <v>27</v>
      </c>
      <c r="C10" s="266"/>
      <c r="D10" s="303">
        <f t="shared" ref="D10:D16" si="0">E10+F10+G10+H10+I10</f>
        <v>120</v>
      </c>
      <c r="E10" s="304">
        <f t="shared" ref="E10:E16" si="1">(J10+Q10+X10+AE10+AL10+AS10+AZ10)*15</f>
        <v>60</v>
      </c>
      <c r="F10" s="305">
        <f t="shared" ref="F10:I16" si="2">(L10+S10+Z10+AG10+AN10+AU10+BB10)*15</f>
        <v>60</v>
      </c>
      <c r="G10" s="305">
        <f t="shared" si="2"/>
        <v>0</v>
      </c>
      <c r="H10" s="305">
        <f t="shared" si="2"/>
        <v>0</v>
      </c>
      <c r="I10" s="306">
        <f t="shared" si="2"/>
        <v>0</v>
      </c>
      <c r="J10" s="148">
        <v>2</v>
      </c>
      <c r="K10" s="149" t="s">
        <v>28</v>
      </c>
      <c r="L10" s="150">
        <v>2</v>
      </c>
      <c r="M10" s="150"/>
      <c r="N10" s="150"/>
      <c r="O10" s="151"/>
      <c r="P10" s="152">
        <v>5</v>
      </c>
      <c r="Q10" s="148">
        <v>2</v>
      </c>
      <c r="R10" s="149" t="s">
        <v>28</v>
      </c>
      <c r="S10" s="150">
        <v>2</v>
      </c>
      <c r="T10" s="150"/>
      <c r="U10" s="150"/>
      <c r="V10" s="151"/>
      <c r="W10" s="152">
        <v>5</v>
      </c>
      <c r="X10" s="144"/>
      <c r="Y10" s="153"/>
      <c r="Z10" s="145"/>
      <c r="AA10" s="145"/>
      <c r="AB10" s="145"/>
      <c r="AC10" s="146"/>
      <c r="AD10" s="147"/>
      <c r="AE10" s="144"/>
      <c r="AF10" s="153"/>
      <c r="AG10" s="145"/>
      <c r="AH10" s="145"/>
      <c r="AI10" s="145"/>
      <c r="AJ10" s="146"/>
      <c r="AK10" s="147"/>
      <c r="AL10" s="144"/>
      <c r="AM10" s="153"/>
      <c r="AN10" s="145"/>
      <c r="AO10" s="145"/>
      <c r="AP10" s="145"/>
      <c r="AQ10" s="146"/>
      <c r="AR10" s="147"/>
      <c r="AS10" s="144"/>
      <c r="AT10" s="153"/>
      <c r="AU10" s="145"/>
      <c r="AV10" s="145"/>
      <c r="AW10" s="145"/>
      <c r="AX10" s="146"/>
      <c r="AY10" s="147"/>
      <c r="AZ10" s="154"/>
      <c r="BA10" s="153"/>
      <c r="BB10" s="145"/>
      <c r="BC10" s="145"/>
      <c r="BD10" s="145"/>
      <c r="BE10" s="146"/>
      <c r="BF10" s="147"/>
      <c r="BG10" s="155"/>
    </row>
    <row r="11" spans="1:59" x14ac:dyDescent="0.2">
      <c r="A11" s="143">
        <f t="shared" ref="A11:A51" si="3">A10+1</f>
        <v>2</v>
      </c>
      <c r="B11" s="266" t="s">
        <v>29</v>
      </c>
      <c r="C11" s="266"/>
      <c r="D11" s="307">
        <f t="shared" si="0"/>
        <v>90</v>
      </c>
      <c r="E11" s="171">
        <f t="shared" si="1"/>
        <v>45</v>
      </c>
      <c r="F11" s="170">
        <f t="shared" si="2"/>
        <v>45</v>
      </c>
      <c r="G11" s="170">
        <f t="shared" si="2"/>
        <v>0</v>
      </c>
      <c r="H11" s="170">
        <f t="shared" si="2"/>
        <v>0</v>
      </c>
      <c r="I11" s="171">
        <f t="shared" si="2"/>
        <v>0</v>
      </c>
      <c r="J11" s="169">
        <v>2</v>
      </c>
      <c r="K11" s="162"/>
      <c r="L11" s="170">
        <v>2</v>
      </c>
      <c r="M11" s="170"/>
      <c r="N11" s="170"/>
      <c r="O11" s="171"/>
      <c r="P11" s="172">
        <v>5</v>
      </c>
      <c r="Q11" s="161">
        <v>1</v>
      </c>
      <c r="R11" s="162"/>
      <c r="S11" s="163">
        <v>1</v>
      </c>
      <c r="T11" s="163"/>
      <c r="U11" s="163"/>
      <c r="V11" s="164"/>
      <c r="W11" s="165">
        <v>3</v>
      </c>
      <c r="X11" s="161"/>
      <c r="Y11" s="166"/>
      <c r="Z11" s="163"/>
      <c r="AA11" s="163"/>
      <c r="AB11" s="163"/>
      <c r="AC11" s="164"/>
      <c r="AD11" s="165"/>
      <c r="AE11" s="161"/>
      <c r="AF11" s="166"/>
      <c r="AG11" s="163"/>
      <c r="AH11" s="163"/>
      <c r="AI11" s="163"/>
      <c r="AJ11" s="164"/>
      <c r="AK11" s="165"/>
      <c r="AL11" s="161"/>
      <c r="AM11" s="166"/>
      <c r="AN11" s="163"/>
      <c r="AO11" s="163"/>
      <c r="AP11" s="163"/>
      <c r="AQ11" s="164"/>
      <c r="AR11" s="165"/>
      <c r="AS11" s="161"/>
      <c r="AT11" s="166"/>
      <c r="AU11" s="163"/>
      <c r="AV11" s="163"/>
      <c r="AW11" s="163"/>
      <c r="AX11" s="164"/>
      <c r="AY11" s="165"/>
      <c r="AZ11" s="167"/>
      <c r="BA11" s="166"/>
      <c r="BB11" s="163"/>
      <c r="BC11" s="163"/>
      <c r="BD11" s="163"/>
      <c r="BE11" s="164"/>
      <c r="BF11" s="165"/>
      <c r="BG11" s="168"/>
    </row>
    <row r="12" spans="1:59" s="175" customFormat="1" x14ac:dyDescent="0.2">
      <c r="A12" s="143">
        <f t="shared" si="3"/>
        <v>3</v>
      </c>
      <c r="B12" s="266" t="s">
        <v>30</v>
      </c>
      <c r="C12" s="266"/>
      <c r="D12" s="307">
        <f t="shared" si="0"/>
        <v>60</v>
      </c>
      <c r="E12" s="171">
        <f t="shared" si="1"/>
        <v>30</v>
      </c>
      <c r="F12" s="170">
        <f t="shared" si="2"/>
        <v>0</v>
      </c>
      <c r="G12" s="170">
        <f t="shared" si="2"/>
        <v>30</v>
      </c>
      <c r="H12" s="170">
        <f t="shared" si="2"/>
        <v>0</v>
      </c>
      <c r="I12" s="171">
        <f t="shared" si="2"/>
        <v>0</v>
      </c>
      <c r="J12" s="169"/>
      <c r="K12" s="162"/>
      <c r="L12" s="170"/>
      <c r="M12" s="170"/>
      <c r="N12" s="170"/>
      <c r="O12" s="171"/>
      <c r="P12" s="172"/>
      <c r="Q12" s="169">
        <v>2</v>
      </c>
      <c r="R12" s="162"/>
      <c r="S12" s="170"/>
      <c r="T12" s="170">
        <v>2</v>
      </c>
      <c r="U12" s="170"/>
      <c r="V12" s="171"/>
      <c r="W12" s="172">
        <v>2</v>
      </c>
      <c r="X12" s="169"/>
      <c r="Y12" s="166"/>
      <c r="Z12" s="170"/>
      <c r="AA12" s="170"/>
      <c r="AB12" s="170"/>
      <c r="AC12" s="171"/>
      <c r="AD12" s="172"/>
      <c r="AE12" s="173"/>
      <c r="AF12" s="170"/>
      <c r="AG12" s="170"/>
      <c r="AH12" s="170"/>
      <c r="AI12" s="170"/>
      <c r="AJ12" s="171"/>
      <c r="AK12" s="172"/>
      <c r="AL12" s="169"/>
      <c r="AM12" s="166"/>
      <c r="AN12" s="170"/>
      <c r="AO12" s="170"/>
      <c r="AP12" s="170"/>
      <c r="AQ12" s="171"/>
      <c r="AR12" s="172"/>
      <c r="AS12" s="169"/>
      <c r="AT12" s="166"/>
      <c r="AU12" s="170"/>
      <c r="AV12" s="170"/>
      <c r="AW12" s="170"/>
      <c r="AX12" s="171"/>
      <c r="AY12" s="172"/>
      <c r="AZ12" s="174"/>
      <c r="BA12" s="166"/>
      <c r="BB12" s="170"/>
      <c r="BC12" s="170"/>
      <c r="BD12" s="170"/>
      <c r="BE12" s="171"/>
      <c r="BF12" s="172"/>
    </row>
    <row r="13" spans="1:59" s="156" customFormat="1" x14ac:dyDescent="0.2">
      <c r="A13" s="143">
        <f t="shared" si="3"/>
        <v>4</v>
      </c>
      <c r="B13" s="266" t="s">
        <v>31</v>
      </c>
      <c r="C13" s="266"/>
      <c r="D13" s="303">
        <f t="shared" si="0"/>
        <v>60</v>
      </c>
      <c r="E13" s="171">
        <f t="shared" si="1"/>
        <v>30</v>
      </c>
      <c r="F13" s="170">
        <f t="shared" si="2"/>
        <v>0</v>
      </c>
      <c r="G13" s="170">
        <f t="shared" si="2"/>
        <v>30</v>
      </c>
      <c r="H13" s="170">
        <f t="shared" si="2"/>
        <v>0</v>
      </c>
      <c r="I13" s="171">
        <f t="shared" si="2"/>
        <v>0</v>
      </c>
      <c r="J13" s="169">
        <v>2</v>
      </c>
      <c r="K13" s="166"/>
      <c r="L13" s="170"/>
      <c r="M13" s="170">
        <v>2</v>
      </c>
      <c r="N13" s="170"/>
      <c r="O13" s="171"/>
      <c r="P13" s="172">
        <v>4</v>
      </c>
      <c r="Q13" s="159"/>
      <c r="R13" s="176"/>
      <c r="S13" s="158"/>
      <c r="T13" s="158"/>
      <c r="U13" s="158"/>
      <c r="V13" s="157"/>
      <c r="W13" s="160"/>
      <c r="X13" s="159"/>
      <c r="Y13" s="176"/>
      <c r="Z13" s="158"/>
      <c r="AA13" s="158"/>
      <c r="AB13" s="158"/>
      <c r="AC13" s="157"/>
      <c r="AD13" s="160"/>
      <c r="AE13" s="159"/>
      <c r="AF13" s="176"/>
      <c r="AG13" s="158"/>
      <c r="AH13" s="158"/>
      <c r="AI13" s="158"/>
      <c r="AJ13" s="157"/>
      <c r="AK13" s="160"/>
      <c r="AL13" s="159"/>
      <c r="AM13" s="176"/>
      <c r="AN13" s="158"/>
      <c r="AO13" s="158"/>
      <c r="AP13" s="158"/>
      <c r="AQ13" s="157"/>
      <c r="AR13" s="160"/>
      <c r="AS13" s="159"/>
      <c r="AT13" s="176"/>
      <c r="AU13" s="158"/>
      <c r="AV13" s="158"/>
      <c r="AW13" s="158"/>
      <c r="AX13" s="157"/>
      <c r="AY13" s="160"/>
      <c r="AZ13" s="177"/>
      <c r="BA13" s="176"/>
      <c r="BB13" s="158"/>
      <c r="BC13" s="158"/>
      <c r="BD13" s="158"/>
      <c r="BE13" s="157"/>
      <c r="BF13" s="160"/>
    </row>
    <row r="14" spans="1:59" x14ac:dyDescent="0.2">
      <c r="A14" s="143">
        <f t="shared" si="3"/>
        <v>5</v>
      </c>
      <c r="B14" s="266" t="s">
        <v>32</v>
      </c>
      <c r="C14" s="266"/>
      <c r="D14" s="307">
        <f t="shared" si="0"/>
        <v>45</v>
      </c>
      <c r="E14" s="304">
        <f t="shared" si="1"/>
        <v>30</v>
      </c>
      <c r="F14" s="305">
        <f t="shared" si="2"/>
        <v>0</v>
      </c>
      <c r="G14" s="305">
        <f t="shared" si="2"/>
        <v>15</v>
      </c>
      <c r="H14" s="305">
        <f t="shared" si="2"/>
        <v>0</v>
      </c>
      <c r="I14" s="306">
        <f t="shared" si="2"/>
        <v>0</v>
      </c>
      <c r="J14" s="169"/>
      <c r="K14" s="162"/>
      <c r="L14" s="170"/>
      <c r="M14" s="170"/>
      <c r="N14" s="170"/>
      <c r="O14" s="171"/>
      <c r="P14" s="172"/>
      <c r="Q14" s="161"/>
      <c r="R14" s="166"/>
      <c r="S14" s="163"/>
      <c r="T14" s="163"/>
      <c r="U14" s="163"/>
      <c r="V14" s="164"/>
      <c r="W14" s="165"/>
      <c r="X14" s="161">
        <v>2</v>
      </c>
      <c r="Y14" s="166"/>
      <c r="Z14" s="163"/>
      <c r="AA14" s="163">
        <v>1</v>
      </c>
      <c r="AB14" s="163"/>
      <c r="AC14" s="164"/>
      <c r="AD14" s="165">
        <v>3</v>
      </c>
      <c r="AE14" s="161"/>
      <c r="AF14" s="166"/>
      <c r="AG14" s="163"/>
      <c r="AH14" s="163"/>
      <c r="AI14" s="163"/>
      <c r="AJ14" s="164"/>
      <c r="AK14" s="165"/>
      <c r="AL14" s="161"/>
      <c r="AM14" s="166"/>
      <c r="AN14" s="163"/>
      <c r="AO14" s="163"/>
      <c r="AP14" s="163"/>
      <c r="AQ14" s="164"/>
      <c r="AR14" s="165"/>
      <c r="AS14" s="161"/>
      <c r="AT14" s="166"/>
      <c r="AU14" s="163"/>
      <c r="AV14" s="163"/>
      <c r="AW14" s="163"/>
      <c r="AX14" s="164"/>
      <c r="AY14" s="165"/>
      <c r="AZ14" s="167"/>
      <c r="BA14" s="166"/>
      <c r="BB14" s="163"/>
      <c r="BC14" s="163"/>
      <c r="BD14" s="163"/>
      <c r="BE14" s="164"/>
      <c r="BF14" s="165"/>
    </row>
    <row r="15" spans="1:59" x14ac:dyDescent="0.2">
      <c r="A15" s="143">
        <f t="shared" si="3"/>
        <v>6</v>
      </c>
      <c r="B15" s="266" t="s">
        <v>33</v>
      </c>
      <c r="C15" s="266"/>
      <c r="D15" s="308">
        <f t="shared" si="0"/>
        <v>75</v>
      </c>
      <c r="E15" s="309">
        <f t="shared" si="1"/>
        <v>30</v>
      </c>
      <c r="F15" s="310">
        <f t="shared" si="2"/>
        <v>30</v>
      </c>
      <c r="G15" s="310">
        <f t="shared" si="2"/>
        <v>15</v>
      </c>
      <c r="H15" s="310">
        <f t="shared" si="2"/>
        <v>0</v>
      </c>
      <c r="I15" s="309">
        <f t="shared" si="2"/>
        <v>0</v>
      </c>
      <c r="J15" s="169"/>
      <c r="K15" s="162"/>
      <c r="L15" s="170"/>
      <c r="M15" s="170"/>
      <c r="N15" s="170"/>
      <c r="O15" s="171"/>
      <c r="P15" s="172"/>
      <c r="Q15" s="161"/>
      <c r="R15" s="166"/>
      <c r="S15" s="163"/>
      <c r="T15" s="163"/>
      <c r="U15" s="163"/>
      <c r="V15" s="164"/>
      <c r="W15" s="165"/>
      <c r="X15" s="161">
        <v>2</v>
      </c>
      <c r="Y15" s="183" t="s">
        <v>28</v>
      </c>
      <c r="Z15" s="163">
        <v>2</v>
      </c>
      <c r="AA15" s="163">
        <v>1</v>
      </c>
      <c r="AB15" s="163"/>
      <c r="AC15" s="164"/>
      <c r="AD15" s="165">
        <v>6</v>
      </c>
      <c r="AE15" s="161"/>
      <c r="AF15" s="166"/>
      <c r="AG15" s="163"/>
      <c r="AH15" s="163"/>
      <c r="AI15" s="163"/>
      <c r="AJ15" s="164"/>
      <c r="AK15" s="165"/>
      <c r="AL15" s="161"/>
      <c r="AM15" s="166"/>
      <c r="AN15" s="163"/>
      <c r="AO15" s="163"/>
      <c r="AP15" s="163"/>
      <c r="AQ15" s="164"/>
      <c r="AR15" s="165"/>
      <c r="AS15" s="161"/>
      <c r="AT15" s="166"/>
      <c r="AU15" s="163"/>
      <c r="AV15" s="163"/>
      <c r="AW15" s="163"/>
      <c r="AX15" s="164"/>
      <c r="AY15" s="165"/>
      <c r="AZ15" s="167"/>
      <c r="BA15" s="166"/>
      <c r="BB15" s="163"/>
      <c r="BC15" s="163"/>
      <c r="BD15" s="163"/>
      <c r="BE15" s="164"/>
      <c r="BF15" s="165"/>
    </row>
    <row r="16" spans="1:59" x14ac:dyDescent="0.2">
      <c r="A16" s="143">
        <f t="shared" si="3"/>
        <v>7</v>
      </c>
      <c r="B16" s="266" t="s">
        <v>34</v>
      </c>
      <c r="C16" s="266"/>
      <c r="D16" s="303">
        <f t="shared" si="0"/>
        <v>30</v>
      </c>
      <c r="E16" s="304">
        <f t="shared" si="1"/>
        <v>15</v>
      </c>
      <c r="F16" s="305">
        <f t="shared" si="2"/>
        <v>0</v>
      </c>
      <c r="G16" s="305">
        <f t="shared" si="2"/>
        <v>15</v>
      </c>
      <c r="H16" s="305">
        <f t="shared" si="2"/>
        <v>0</v>
      </c>
      <c r="I16" s="306">
        <f t="shared" si="2"/>
        <v>0</v>
      </c>
      <c r="J16" s="169"/>
      <c r="K16" s="162"/>
      <c r="L16" s="170"/>
      <c r="M16" s="170"/>
      <c r="N16" s="170"/>
      <c r="O16" s="171"/>
      <c r="P16" s="172"/>
      <c r="Q16" s="161">
        <v>1</v>
      </c>
      <c r="R16" s="166"/>
      <c r="S16" s="163"/>
      <c r="T16" s="163">
        <v>1</v>
      </c>
      <c r="U16" s="163"/>
      <c r="V16" s="164"/>
      <c r="W16" s="165">
        <v>2</v>
      </c>
      <c r="X16" s="161"/>
      <c r="Y16" s="166"/>
      <c r="Z16" s="163"/>
      <c r="AA16" s="163"/>
      <c r="AB16" s="163"/>
      <c r="AC16" s="164"/>
      <c r="AD16" s="165"/>
      <c r="AE16" s="161"/>
      <c r="AF16" s="166"/>
      <c r="AG16" s="163"/>
      <c r="AH16" s="163"/>
      <c r="AI16" s="163"/>
      <c r="AJ16" s="164"/>
      <c r="AK16" s="165"/>
      <c r="AL16" s="161"/>
      <c r="AM16" s="166"/>
      <c r="AN16" s="163"/>
      <c r="AO16" s="163"/>
      <c r="AP16" s="163"/>
      <c r="AQ16" s="164"/>
      <c r="AR16" s="165"/>
      <c r="AS16" s="161"/>
      <c r="AT16" s="166"/>
      <c r="AU16" s="163"/>
      <c r="AV16" s="163"/>
      <c r="AW16" s="163"/>
      <c r="AX16" s="164"/>
      <c r="AY16" s="165"/>
      <c r="AZ16" s="167"/>
      <c r="BA16" s="166"/>
      <c r="BB16" s="163"/>
      <c r="BC16" s="163"/>
      <c r="BD16" s="163"/>
      <c r="BE16" s="164"/>
      <c r="BF16" s="165"/>
      <c r="BG16" s="168"/>
    </row>
    <row r="17" spans="1:59" x14ac:dyDescent="0.2">
      <c r="A17" s="143">
        <f t="shared" si="3"/>
        <v>8</v>
      </c>
      <c r="B17" s="311" t="s">
        <v>35</v>
      </c>
      <c r="C17" s="312"/>
      <c r="D17" s="303"/>
      <c r="E17" s="304"/>
      <c r="F17" s="305"/>
      <c r="G17" s="305"/>
      <c r="H17" s="305"/>
      <c r="I17" s="306"/>
      <c r="J17" s="169"/>
      <c r="K17" s="166"/>
      <c r="L17" s="170">
        <v>2</v>
      </c>
      <c r="M17" s="170"/>
      <c r="N17" s="170"/>
      <c r="O17" s="171"/>
      <c r="P17" s="172">
        <v>0</v>
      </c>
      <c r="Q17" s="169"/>
      <c r="R17" s="166"/>
      <c r="S17" s="170">
        <v>2</v>
      </c>
      <c r="T17" s="170"/>
      <c r="U17" s="170"/>
      <c r="V17" s="171"/>
      <c r="W17" s="172">
        <v>0</v>
      </c>
      <c r="X17" s="159"/>
      <c r="Y17" s="176"/>
      <c r="Z17" s="158"/>
      <c r="AA17" s="158"/>
      <c r="AB17" s="158"/>
      <c r="AC17" s="157"/>
      <c r="AD17" s="160"/>
      <c r="AE17" s="161"/>
      <c r="AF17" s="166"/>
      <c r="AG17" s="163"/>
      <c r="AH17" s="163"/>
      <c r="AI17" s="163"/>
      <c r="AJ17" s="164"/>
      <c r="AK17" s="165"/>
      <c r="AL17" s="161"/>
      <c r="AM17" s="166"/>
      <c r="AN17" s="163"/>
      <c r="AO17" s="163"/>
      <c r="AP17" s="163"/>
      <c r="AQ17" s="164"/>
      <c r="AR17" s="165"/>
      <c r="AS17" s="161"/>
      <c r="AT17" s="166"/>
      <c r="AU17" s="163"/>
      <c r="AV17" s="163"/>
      <c r="AW17" s="163"/>
      <c r="AX17" s="164"/>
      <c r="AY17" s="165"/>
      <c r="AZ17" s="167"/>
      <c r="BA17" s="166"/>
      <c r="BB17" s="163"/>
      <c r="BC17" s="163"/>
      <c r="BD17" s="163"/>
      <c r="BE17" s="164"/>
      <c r="BF17" s="165"/>
      <c r="BG17" s="168"/>
    </row>
    <row r="18" spans="1:59" x14ac:dyDescent="0.2">
      <c r="A18" s="143">
        <f t="shared" si="3"/>
        <v>9</v>
      </c>
      <c r="B18" s="266" t="s">
        <v>36</v>
      </c>
      <c r="C18" s="266"/>
      <c r="D18" s="307">
        <f t="shared" ref="D18:D34" si="4">E18+F18+G18+H18+I18</f>
        <v>120</v>
      </c>
      <c r="E18" s="171">
        <f t="shared" ref="E18:E23" si="5">(J18+Q18+X18+AE18+AL18+AS18+AZ18)*15</f>
        <v>0</v>
      </c>
      <c r="F18" s="170">
        <f t="shared" ref="F18:I23" si="6">(L18+S18+Z18+AG18+AN18+AU18+BB18)*15</f>
        <v>120</v>
      </c>
      <c r="G18" s="170">
        <f t="shared" si="6"/>
        <v>0</v>
      </c>
      <c r="H18" s="170">
        <f t="shared" si="6"/>
        <v>0</v>
      </c>
      <c r="I18" s="171">
        <f t="shared" si="6"/>
        <v>0</v>
      </c>
      <c r="J18" s="169"/>
      <c r="K18" s="166"/>
      <c r="L18" s="170">
        <v>2</v>
      </c>
      <c r="M18" s="170"/>
      <c r="N18" s="170"/>
      <c r="O18" s="171"/>
      <c r="P18" s="172">
        <v>2</v>
      </c>
      <c r="Q18" s="161"/>
      <c r="R18" s="166"/>
      <c r="S18" s="163">
        <v>2</v>
      </c>
      <c r="T18" s="163"/>
      <c r="U18" s="163"/>
      <c r="V18" s="164"/>
      <c r="W18" s="165">
        <v>2</v>
      </c>
      <c r="X18" s="161"/>
      <c r="Y18" s="162"/>
      <c r="Z18" s="163">
        <v>2</v>
      </c>
      <c r="AA18" s="163"/>
      <c r="AB18" s="163"/>
      <c r="AC18" s="164"/>
      <c r="AD18" s="165">
        <v>2</v>
      </c>
      <c r="AE18" s="161"/>
      <c r="AF18" s="162"/>
      <c r="AG18" s="163">
        <v>1</v>
      </c>
      <c r="AH18" s="163"/>
      <c r="AI18" s="163"/>
      <c r="AJ18" s="164"/>
      <c r="AK18" s="165">
        <v>1</v>
      </c>
      <c r="AL18" s="161"/>
      <c r="AM18" s="183" t="s">
        <v>28</v>
      </c>
      <c r="AN18" s="163">
        <v>1</v>
      </c>
      <c r="AO18" s="163"/>
      <c r="AP18" s="163"/>
      <c r="AQ18" s="164"/>
      <c r="AR18" s="165">
        <v>1</v>
      </c>
      <c r="AS18" s="161"/>
      <c r="AT18" s="166"/>
      <c r="AU18" s="163"/>
      <c r="AV18" s="163"/>
      <c r="AW18" s="163"/>
      <c r="AX18" s="164"/>
      <c r="AY18" s="165"/>
      <c r="AZ18" s="167"/>
      <c r="BA18" s="166"/>
      <c r="BB18" s="163"/>
      <c r="BC18" s="163"/>
      <c r="BD18" s="163"/>
      <c r="BE18" s="164"/>
      <c r="BF18" s="165"/>
      <c r="BG18" s="168"/>
    </row>
    <row r="19" spans="1:59" x14ac:dyDescent="0.2">
      <c r="A19" s="143">
        <f t="shared" si="3"/>
        <v>10</v>
      </c>
      <c r="B19" s="266" t="s">
        <v>37</v>
      </c>
      <c r="C19" s="266"/>
      <c r="D19" s="303">
        <f t="shared" si="4"/>
        <v>30</v>
      </c>
      <c r="E19" s="171">
        <f t="shared" si="5"/>
        <v>30</v>
      </c>
      <c r="F19" s="170">
        <f t="shared" si="6"/>
        <v>0</v>
      </c>
      <c r="G19" s="170">
        <f t="shared" si="6"/>
        <v>0</v>
      </c>
      <c r="H19" s="170">
        <f t="shared" si="6"/>
        <v>0</v>
      </c>
      <c r="I19" s="171">
        <f t="shared" si="6"/>
        <v>0</v>
      </c>
      <c r="J19" s="169"/>
      <c r="K19" s="162"/>
      <c r="L19" s="170"/>
      <c r="M19" s="170"/>
      <c r="N19" s="170"/>
      <c r="O19" s="171"/>
      <c r="P19" s="172"/>
      <c r="Q19" s="161"/>
      <c r="R19" s="166"/>
      <c r="S19" s="163"/>
      <c r="T19" s="163"/>
      <c r="U19" s="163"/>
      <c r="V19" s="164"/>
      <c r="W19" s="165"/>
      <c r="X19" s="161"/>
      <c r="Y19" s="166"/>
      <c r="Z19" s="163"/>
      <c r="AA19" s="163"/>
      <c r="AB19" s="163"/>
      <c r="AC19" s="164"/>
      <c r="AD19" s="165"/>
      <c r="AE19" s="161"/>
      <c r="AF19" s="166"/>
      <c r="AG19" s="163"/>
      <c r="AH19" s="163"/>
      <c r="AI19" s="163"/>
      <c r="AJ19" s="164"/>
      <c r="AK19" s="165"/>
      <c r="AL19" s="161"/>
      <c r="AM19" s="166"/>
      <c r="AN19" s="163"/>
      <c r="AO19" s="163"/>
      <c r="AP19" s="163"/>
      <c r="AQ19" s="164"/>
      <c r="AR19" s="165"/>
      <c r="AS19" s="161"/>
      <c r="AT19" s="166"/>
      <c r="AU19" s="163"/>
      <c r="AV19" s="163"/>
      <c r="AW19" s="163"/>
      <c r="AX19" s="164"/>
      <c r="AY19" s="165"/>
      <c r="AZ19" s="167">
        <v>2</v>
      </c>
      <c r="BA19" s="166"/>
      <c r="BB19" s="163"/>
      <c r="BC19" s="163"/>
      <c r="BD19" s="163"/>
      <c r="BE19" s="164"/>
      <c r="BF19" s="165">
        <v>1</v>
      </c>
      <c r="BG19" s="168"/>
    </row>
    <row r="20" spans="1:59" s="190" customFormat="1" x14ac:dyDescent="0.2">
      <c r="A20" s="143">
        <f t="shared" si="3"/>
        <v>11</v>
      </c>
      <c r="B20" s="266" t="s">
        <v>38</v>
      </c>
      <c r="C20" s="266"/>
      <c r="D20" s="307">
        <f t="shared" si="4"/>
        <v>30</v>
      </c>
      <c r="E20" s="171">
        <f t="shared" si="5"/>
        <v>30</v>
      </c>
      <c r="F20" s="170">
        <f t="shared" si="6"/>
        <v>0</v>
      </c>
      <c r="G20" s="170">
        <f t="shared" si="6"/>
        <v>0</v>
      </c>
      <c r="H20" s="170">
        <f t="shared" si="6"/>
        <v>0</v>
      </c>
      <c r="I20" s="171">
        <f t="shared" si="6"/>
        <v>0</v>
      </c>
      <c r="J20" s="169"/>
      <c r="K20" s="162"/>
      <c r="L20" s="170"/>
      <c r="M20" s="170"/>
      <c r="N20" s="170"/>
      <c r="O20" s="171"/>
      <c r="P20" s="172"/>
      <c r="Q20" s="186"/>
      <c r="R20" s="188"/>
      <c r="S20" s="185"/>
      <c r="T20" s="185"/>
      <c r="U20" s="185"/>
      <c r="V20" s="184"/>
      <c r="W20" s="187"/>
      <c r="X20" s="186"/>
      <c r="Y20" s="188"/>
      <c r="Z20" s="185"/>
      <c r="AA20" s="185"/>
      <c r="AB20" s="185"/>
      <c r="AC20" s="184"/>
      <c r="AD20" s="187"/>
      <c r="AE20" s="186"/>
      <c r="AF20" s="188"/>
      <c r="AG20" s="185"/>
      <c r="AH20" s="185"/>
      <c r="AI20" s="185"/>
      <c r="AJ20" s="184"/>
      <c r="AK20" s="187"/>
      <c r="AL20" s="186"/>
      <c r="AM20" s="188"/>
      <c r="AN20" s="185"/>
      <c r="AO20" s="185"/>
      <c r="AP20" s="185"/>
      <c r="AQ20" s="184"/>
      <c r="AR20" s="187"/>
      <c r="AS20" s="169">
        <v>2</v>
      </c>
      <c r="AT20" s="166"/>
      <c r="AU20" s="170"/>
      <c r="AV20" s="170"/>
      <c r="AW20" s="170"/>
      <c r="AX20" s="171"/>
      <c r="AY20" s="172">
        <v>1</v>
      </c>
      <c r="AZ20" s="189"/>
      <c r="BA20" s="188"/>
      <c r="BB20" s="185"/>
      <c r="BC20" s="185"/>
      <c r="BD20" s="185"/>
      <c r="BE20" s="184"/>
      <c r="BF20" s="187"/>
    </row>
    <row r="21" spans="1:59" x14ac:dyDescent="0.2">
      <c r="A21" s="143">
        <f t="shared" si="3"/>
        <v>12</v>
      </c>
      <c r="B21" s="266" t="s">
        <v>39</v>
      </c>
      <c r="C21" s="266"/>
      <c r="D21" s="307">
        <f t="shared" si="4"/>
        <v>30</v>
      </c>
      <c r="E21" s="313">
        <f t="shared" si="5"/>
        <v>30</v>
      </c>
      <c r="F21" s="170">
        <f t="shared" si="6"/>
        <v>0</v>
      </c>
      <c r="G21" s="170">
        <f t="shared" si="6"/>
        <v>0</v>
      </c>
      <c r="H21" s="170">
        <f t="shared" si="6"/>
        <v>0</v>
      </c>
      <c r="I21" s="171">
        <f t="shared" si="6"/>
        <v>0</v>
      </c>
      <c r="J21" s="169"/>
      <c r="K21" s="162"/>
      <c r="L21" s="170"/>
      <c r="M21" s="170"/>
      <c r="N21" s="170"/>
      <c r="O21" s="171"/>
      <c r="P21" s="172"/>
      <c r="Q21" s="161"/>
      <c r="R21" s="166"/>
      <c r="S21" s="163"/>
      <c r="T21" s="163"/>
      <c r="U21" s="163"/>
      <c r="V21" s="164"/>
      <c r="W21" s="165"/>
      <c r="X21" s="161"/>
      <c r="Y21" s="166"/>
      <c r="Z21" s="163"/>
      <c r="AA21" s="163"/>
      <c r="AB21" s="163"/>
      <c r="AC21" s="164"/>
      <c r="AD21" s="165"/>
      <c r="AE21" s="161"/>
      <c r="AF21" s="166"/>
      <c r="AG21" s="163"/>
      <c r="AH21" s="163"/>
      <c r="AI21" s="163"/>
      <c r="AJ21" s="164"/>
      <c r="AK21" s="165"/>
      <c r="AL21" s="161"/>
      <c r="AM21" s="166"/>
      <c r="AN21" s="163"/>
      <c r="AO21" s="163"/>
      <c r="AP21" s="163"/>
      <c r="AQ21" s="164"/>
      <c r="AR21" s="165"/>
      <c r="AS21" s="161">
        <v>2</v>
      </c>
      <c r="AT21" s="162"/>
      <c r="AU21" s="163"/>
      <c r="AV21" s="163"/>
      <c r="AW21" s="163"/>
      <c r="AX21" s="164"/>
      <c r="AY21" s="165">
        <v>1</v>
      </c>
      <c r="AZ21" s="167"/>
      <c r="BA21" s="166"/>
      <c r="BB21" s="163"/>
      <c r="BC21" s="163"/>
      <c r="BD21" s="163"/>
      <c r="BE21" s="164"/>
      <c r="BF21" s="165"/>
    </row>
    <row r="22" spans="1:59" x14ac:dyDescent="0.2">
      <c r="A22" s="143">
        <f t="shared" si="3"/>
        <v>13</v>
      </c>
      <c r="B22" s="266" t="s">
        <v>40</v>
      </c>
      <c r="C22" s="266"/>
      <c r="D22" s="308">
        <f t="shared" si="4"/>
        <v>30</v>
      </c>
      <c r="E22" s="314">
        <f t="shared" si="5"/>
        <v>30</v>
      </c>
      <c r="F22" s="310">
        <f t="shared" si="6"/>
        <v>0</v>
      </c>
      <c r="G22" s="310">
        <f t="shared" si="6"/>
        <v>0</v>
      </c>
      <c r="H22" s="310">
        <f t="shared" si="6"/>
        <v>0</v>
      </c>
      <c r="I22" s="309">
        <f t="shared" si="6"/>
        <v>0</v>
      </c>
      <c r="J22" s="169"/>
      <c r="K22" s="162"/>
      <c r="L22" s="170"/>
      <c r="M22" s="170"/>
      <c r="N22" s="170"/>
      <c r="O22" s="171"/>
      <c r="P22" s="172"/>
      <c r="Q22" s="161"/>
      <c r="R22" s="166"/>
      <c r="S22" s="163"/>
      <c r="T22" s="163"/>
      <c r="U22" s="163"/>
      <c r="V22" s="164"/>
      <c r="W22" s="165"/>
      <c r="X22" s="161"/>
      <c r="Y22" s="166"/>
      <c r="Z22" s="163"/>
      <c r="AA22" s="163"/>
      <c r="AB22" s="163"/>
      <c r="AC22" s="164"/>
      <c r="AD22" s="165"/>
      <c r="AE22" s="161"/>
      <c r="AF22" s="166"/>
      <c r="AG22" s="163"/>
      <c r="AH22" s="163"/>
      <c r="AI22" s="163"/>
      <c r="AJ22" s="164"/>
      <c r="AK22" s="165"/>
      <c r="AL22" s="161"/>
      <c r="AM22" s="166"/>
      <c r="AN22" s="163"/>
      <c r="AO22" s="163"/>
      <c r="AP22" s="163"/>
      <c r="AQ22" s="164"/>
      <c r="AR22" s="165"/>
      <c r="AS22" s="161"/>
      <c r="AT22" s="166"/>
      <c r="AU22" s="163"/>
      <c r="AV22" s="163"/>
      <c r="AW22" s="163"/>
      <c r="AX22" s="164"/>
      <c r="AY22" s="165"/>
      <c r="AZ22" s="167">
        <v>2</v>
      </c>
      <c r="BA22" s="166"/>
      <c r="BB22" s="163"/>
      <c r="BC22" s="163"/>
      <c r="BD22" s="163"/>
      <c r="BE22" s="164"/>
      <c r="BF22" s="165">
        <v>3</v>
      </c>
      <c r="BG22" s="168"/>
    </row>
    <row r="23" spans="1:59" s="156" customFormat="1" x14ac:dyDescent="0.2">
      <c r="A23" s="143">
        <f t="shared" si="3"/>
        <v>14</v>
      </c>
      <c r="B23" s="266" t="s">
        <v>41</v>
      </c>
      <c r="C23" s="266"/>
      <c r="D23" s="307">
        <f t="shared" si="4"/>
        <v>30</v>
      </c>
      <c r="E23" s="171">
        <f t="shared" si="5"/>
        <v>15</v>
      </c>
      <c r="F23" s="170">
        <f t="shared" si="6"/>
        <v>0</v>
      </c>
      <c r="G23" s="170">
        <f t="shared" si="6"/>
        <v>15</v>
      </c>
      <c r="H23" s="170">
        <f t="shared" si="6"/>
        <v>0</v>
      </c>
      <c r="I23" s="171">
        <f t="shared" si="6"/>
        <v>0</v>
      </c>
      <c r="J23" s="169">
        <v>1</v>
      </c>
      <c r="K23" s="162"/>
      <c r="L23" s="170"/>
      <c r="M23" s="170">
        <v>1</v>
      </c>
      <c r="N23" s="170"/>
      <c r="O23" s="171"/>
      <c r="P23" s="172">
        <v>3</v>
      </c>
      <c r="Q23" s="159"/>
      <c r="R23" s="176"/>
      <c r="S23" s="158"/>
      <c r="T23" s="158"/>
      <c r="U23" s="158"/>
      <c r="V23" s="157"/>
      <c r="W23" s="160"/>
      <c r="X23" s="159"/>
      <c r="Y23" s="176"/>
      <c r="Z23" s="158"/>
      <c r="AA23" s="158"/>
      <c r="AB23" s="158"/>
      <c r="AC23" s="157"/>
      <c r="AD23" s="160"/>
      <c r="AE23" s="159"/>
      <c r="AF23" s="176"/>
      <c r="AG23" s="158"/>
      <c r="AH23" s="158"/>
      <c r="AI23" s="158"/>
      <c r="AJ23" s="157"/>
      <c r="AK23" s="160"/>
      <c r="AL23" s="159"/>
      <c r="AM23" s="176"/>
      <c r="AN23" s="158"/>
      <c r="AO23" s="158"/>
      <c r="AP23" s="158"/>
      <c r="AQ23" s="157"/>
      <c r="AR23" s="160"/>
      <c r="AS23" s="159"/>
      <c r="AT23" s="176"/>
      <c r="AU23" s="158"/>
      <c r="AV23" s="158"/>
      <c r="AW23" s="158"/>
      <c r="AX23" s="157"/>
      <c r="AY23" s="160"/>
      <c r="AZ23" s="177"/>
      <c r="BA23" s="176"/>
      <c r="BB23" s="158"/>
      <c r="BC23" s="158"/>
      <c r="BD23" s="158"/>
      <c r="BE23" s="157"/>
      <c r="BF23" s="160"/>
      <c r="BG23" s="155"/>
    </row>
    <row r="24" spans="1:59" x14ac:dyDescent="0.2">
      <c r="A24" s="143">
        <f t="shared" si="3"/>
        <v>15</v>
      </c>
      <c r="B24" s="266" t="s">
        <v>144</v>
      </c>
      <c r="C24" s="266"/>
      <c r="D24" s="307" t="e">
        <f t="shared" si="4"/>
        <v>#REF!</v>
      </c>
      <c r="E24" s="171" t="e">
        <f>(J24+Q24+AE24+#REF!+AL24+AS24+AZ24)*15</f>
        <v>#REF!</v>
      </c>
      <c r="F24" s="170" t="e">
        <f>(L24+S24+AG24+#REF!+AN24+AU24+BB24)*15</f>
        <v>#REF!</v>
      </c>
      <c r="G24" s="170" t="e">
        <f>(M24+T24+AH24+#REF!+AO24+AV24+BC24)*15</f>
        <v>#REF!</v>
      </c>
      <c r="H24" s="170" t="e">
        <f>(N24+U24+AI24+#REF!+AP24+AW24+BD24)*15</f>
        <v>#REF!</v>
      </c>
      <c r="I24" s="171" t="e">
        <f>(O24+V24+AJ24+#REF!+AQ24+AX24+BE24)*15</f>
        <v>#REF!</v>
      </c>
      <c r="J24" s="169"/>
      <c r="K24" s="166"/>
      <c r="L24" s="170"/>
      <c r="M24" s="170"/>
      <c r="N24" s="170"/>
      <c r="O24" s="171"/>
      <c r="P24" s="172"/>
      <c r="Q24" s="161"/>
      <c r="R24" s="166"/>
      <c r="S24" s="163"/>
      <c r="T24" s="163"/>
      <c r="U24" s="163"/>
      <c r="V24" s="164"/>
      <c r="W24" s="165"/>
      <c r="X24" s="161">
        <v>1</v>
      </c>
      <c r="Y24" s="166"/>
      <c r="Z24" s="163"/>
      <c r="AA24" s="163">
        <v>1</v>
      </c>
      <c r="AB24" s="163"/>
      <c r="AC24" s="164"/>
      <c r="AD24" s="165">
        <v>1</v>
      </c>
      <c r="AE24" s="161"/>
      <c r="AF24" s="166"/>
      <c r="AG24" s="163"/>
      <c r="AH24" s="163"/>
      <c r="AI24" s="163"/>
      <c r="AJ24" s="164"/>
      <c r="AK24" s="165"/>
      <c r="AL24" s="161"/>
      <c r="AM24" s="166"/>
      <c r="AN24" s="163"/>
      <c r="AO24" s="163"/>
      <c r="AP24" s="163"/>
      <c r="AQ24" s="164"/>
      <c r="AR24" s="165"/>
      <c r="AS24" s="161"/>
      <c r="AT24" s="166"/>
      <c r="AU24" s="163"/>
      <c r="AV24" s="163"/>
      <c r="AW24" s="163"/>
      <c r="AX24" s="164"/>
      <c r="AY24" s="165"/>
      <c r="AZ24" s="167"/>
      <c r="BA24" s="166"/>
      <c r="BB24" s="163"/>
      <c r="BC24" s="163"/>
      <c r="BD24" s="163"/>
      <c r="BE24" s="164"/>
      <c r="BF24" s="165"/>
      <c r="BG24" s="168"/>
    </row>
    <row r="25" spans="1:59" x14ac:dyDescent="0.2">
      <c r="A25" s="143">
        <f t="shared" si="3"/>
        <v>16</v>
      </c>
      <c r="B25" s="266" t="s">
        <v>42</v>
      </c>
      <c r="C25" s="266"/>
      <c r="D25" s="307">
        <f t="shared" si="4"/>
        <v>45</v>
      </c>
      <c r="E25" s="304">
        <f t="shared" ref="E25:E34" si="7">(J25+Q25+X25+AE25+AL25+AS25+AZ25)*15</f>
        <v>15</v>
      </c>
      <c r="F25" s="305">
        <f t="shared" ref="F25:F34" si="8">(L25+S25+Z25+AG25+AN25+AU25+BB25)*15</f>
        <v>0</v>
      </c>
      <c r="G25" s="305">
        <f t="shared" ref="G25:G34" si="9">(M25+T25+AA25+AH25+AO25+AV25+BC25)*15</f>
        <v>30</v>
      </c>
      <c r="H25" s="305">
        <f t="shared" ref="H25:H34" si="10">(N25+U25+AB25+AI25+AP25+AW25+BD25)*15</f>
        <v>0</v>
      </c>
      <c r="I25" s="306">
        <f t="shared" ref="I25:I34" si="11">(O25+V25+AC25+AJ25+AQ25+AX25+BE25)*15</f>
        <v>0</v>
      </c>
      <c r="J25" s="169"/>
      <c r="K25" s="162"/>
      <c r="L25" s="170"/>
      <c r="M25" s="170"/>
      <c r="N25" s="170"/>
      <c r="O25" s="171"/>
      <c r="P25" s="172"/>
      <c r="Q25" s="161">
        <v>1</v>
      </c>
      <c r="R25" s="162"/>
      <c r="S25" s="163"/>
      <c r="T25" s="163">
        <v>2</v>
      </c>
      <c r="U25" s="163"/>
      <c r="V25" s="164"/>
      <c r="W25" s="165">
        <v>2</v>
      </c>
      <c r="X25" s="161"/>
      <c r="Y25" s="166"/>
      <c r="Z25" s="163"/>
      <c r="AA25" s="163"/>
      <c r="AB25" s="163"/>
      <c r="AC25" s="164"/>
      <c r="AD25" s="165"/>
      <c r="AE25" s="161"/>
      <c r="AF25" s="166"/>
      <c r="AG25" s="163"/>
      <c r="AH25" s="163"/>
      <c r="AI25" s="163"/>
      <c r="AJ25" s="164"/>
      <c r="AK25" s="165"/>
      <c r="AL25" s="161"/>
      <c r="AM25" s="166"/>
      <c r="AN25" s="163"/>
      <c r="AO25" s="163"/>
      <c r="AP25" s="163"/>
      <c r="AQ25" s="164"/>
      <c r="AR25" s="165"/>
      <c r="AS25" s="161"/>
      <c r="AT25" s="166"/>
      <c r="AU25" s="163"/>
      <c r="AV25" s="163"/>
      <c r="AW25" s="163"/>
      <c r="AX25" s="164"/>
      <c r="AY25" s="165"/>
      <c r="AZ25" s="167"/>
      <c r="BA25" s="166"/>
      <c r="BB25" s="163"/>
      <c r="BC25" s="163"/>
      <c r="BD25" s="163"/>
      <c r="BE25" s="164"/>
      <c r="BF25" s="165"/>
      <c r="BG25" s="168"/>
    </row>
    <row r="26" spans="1:59" x14ac:dyDescent="0.2">
      <c r="A26" s="143">
        <f t="shared" si="3"/>
        <v>17</v>
      </c>
      <c r="B26" s="266" t="s">
        <v>43</v>
      </c>
      <c r="C26" s="266"/>
      <c r="D26" s="307">
        <f t="shared" si="4"/>
        <v>105</v>
      </c>
      <c r="E26" s="171">
        <f t="shared" si="7"/>
        <v>45</v>
      </c>
      <c r="F26" s="170">
        <f t="shared" si="8"/>
        <v>45</v>
      </c>
      <c r="G26" s="170">
        <f t="shared" si="9"/>
        <v>15</v>
      </c>
      <c r="H26" s="170">
        <f t="shared" si="10"/>
        <v>0</v>
      </c>
      <c r="I26" s="171">
        <f t="shared" si="11"/>
        <v>0</v>
      </c>
      <c r="J26" s="169">
        <v>2</v>
      </c>
      <c r="K26" s="162"/>
      <c r="L26" s="170">
        <v>2</v>
      </c>
      <c r="M26" s="170">
        <v>1</v>
      </c>
      <c r="N26" s="170"/>
      <c r="O26" s="171"/>
      <c r="P26" s="172">
        <v>5</v>
      </c>
      <c r="Q26" s="169">
        <v>1</v>
      </c>
      <c r="R26" s="183" t="s">
        <v>28</v>
      </c>
      <c r="S26" s="170">
        <v>1</v>
      </c>
      <c r="T26" s="170"/>
      <c r="U26" s="193"/>
      <c r="V26" s="194"/>
      <c r="W26" s="165">
        <v>3</v>
      </c>
      <c r="X26" s="161"/>
      <c r="Y26" s="166"/>
      <c r="Z26" s="163"/>
      <c r="AA26" s="163"/>
      <c r="AB26" s="163"/>
      <c r="AC26" s="164"/>
      <c r="AD26" s="165"/>
      <c r="AE26" s="161"/>
      <c r="AF26" s="166"/>
      <c r="AG26" s="163"/>
      <c r="AH26" s="163"/>
      <c r="AI26" s="163"/>
      <c r="AJ26" s="164"/>
      <c r="AK26" s="165"/>
      <c r="AL26" s="161"/>
      <c r="AM26" s="166"/>
      <c r="AN26" s="163"/>
      <c r="AO26" s="163"/>
      <c r="AP26" s="163"/>
      <c r="AQ26" s="164"/>
      <c r="AR26" s="165"/>
      <c r="AS26" s="161"/>
      <c r="AT26" s="166"/>
      <c r="AU26" s="163"/>
      <c r="AV26" s="163"/>
      <c r="AW26" s="163"/>
      <c r="AX26" s="164"/>
      <c r="AY26" s="165"/>
      <c r="AZ26" s="167"/>
      <c r="BA26" s="166"/>
      <c r="BB26" s="163"/>
      <c r="BC26" s="163"/>
      <c r="BD26" s="163"/>
      <c r="BE26" s="164"/>
      <c r="BF26" s="165"/>
      <c r="BG26" s="168"/>
    </row>
    <row r="27" spans="1:59" x14ac:dyDescent="0.2">
      <c r="A27" s="143">
        <f t="shared" si="3"/>
        <v>18</v>
      </c>
      <c r="B27" s="266" t="s">
        <v>44</v>
      </c>
      <c r="C27" s="266"/>
      <c r="D27" s="307">
        <f t="shared" si="4"/>
        <v>60</v>
      </c>
      <c r="E27" s="171">
        <f t="shared" si="7"/>
        <v>30</v>
      </c>
      <c r="F27" s="170">
        <f t="shared" si="8"/>
        <v>30</v>
      </c>
      <c r="G27" s="170">
        <f t="shared" si="9"/>
        <v>0</v>
      </c>
      <c r="H27" s="170">
        <f t="shared" si="10"/>
        <v>0</v>
      </c>
      <c r="I27" s="171">
        <f t="shared" si="11"/>
        <v>0</v>
      </c>
      <c r="J27" s="169"/>
      <c r="K27" s="162"/>
      <c r="L27" s="170"/>
      <c r="M27" s="170"/>
      <c r="N27" s="170"/>
      <c r="O27" s="171"/>
      <c r="P27" s="172"/>
      <c r="Q27" s="161">
        <v>2</v>
      </c>
      <c r="R27" s="162"/>
      <c r="S27" s="163">
        <v>2</v>
      </c>
      <c r="T27" s="163"/>
      <c r="U27" s="163"/>
      <c r="V27" s="164"/>
      <c r="W27" s="165">
        <v>5</v>
      </c>
      <c r="X27" s="161"/>
      <c r="Y27" s="166"/>
      <c r="Z27" s="163"/>
      <c r="AA27" s="163"/>
      <c r="AB27" s="163"/>
      <c r="AC27" s="164"/>
      <c r="AD27" s="165"/>
      <c r="AE27" s="161"/>
      <c r="AF27" s="166"/>
      <c r="AG27" s="163"/>
      <c r="AH27" s="163"/>
      <c r="AI27" s="163"/>
      <c r="AJ27" s="164"/>
      <c r="AK27" s="165"/>
      <c r="AL27" s="161"/>
      <c r="AM27" s="166"/>
      <c r="AN27" s="163"/>
      <c r="AO27" s="163"/>
      <c r="AP27" s="163"/>
      <c r="AQ27" s="164"/>
      <c r="AR27" s="165"/>
      <c r="AS27" s="161"/>
      <c r="AT27" s="166"/>
      <c r="AU27" s="163"/>
      <c r="AV27" s="163"/>
      <c r="AW27" s="163"/>
      <c r="AX27" s="164"/>
      <c r="AY27" s="165"/>
      <c r="AZ27" s="167"/>
      <c r="BA27" s="166"/>
      <c r="BB27" s="163"/>
      <c r="BC27" s="163"/>
      <c r="BD27" s="163"/>
      <c r="BE27" s="164"/>
      <c r="BF27" s="165"/>
      <c r="BG27" s="168"/>
    </row>
    <row r="28" spans="1:59" x14ac:dyDescent="0.2">
      <c r="A28" s="143">
        <f t="shared" si="3"/>
        <v>19</v>
      </c>
      <c r="B28" s="266" t="s">
        <v>45</v>
      </c>
      <c r="C28" s="266"/>
      <c r="D28" s="307">
        <f t="shared" si="4"/>
        <v>45</v>
      </c>
      <c r="E28" s="171">
        <f t="shared" si="7"/>
        <v>15</v>
      </c>
      <c r="F28" s="170">
        <f t="shared" si="8"/>
        <v>0</v>
      </c>
      <c r="G28" s="170">
        <f t="shared" si="9"/>
        <v>30</v>
      </c>
      <c r="H28" s="170">
        <f t="shared" si="10"/>
        <v>0</v>
      </c>
      <c r="I28" s="171">
        <f t="shared" si="11"/>
        <v>0</v>
      </c>
      <c r="J28" s="169"/>
      <c r="K28" s="162"/>
      <c r="L28" s="170"/>
      <c r="M28" s="170"/>
      <c r="N28" s="170"/>
      <c r="O28" s="171"/>
      <c r="P28" s="172"/>
      <c r="Q28" s="161">
        <v>1</v>
      </c>
      <c r="R28" s="166"/>
      <c r="S28" s="163"/>
      <c r="T28" s="163">
        <v>2</v>
      </c>
      <c r="U28" s="163"/>
      <c r="V28" s="164"/>
      <c r="W28" s="165">
        <v>3</v>
      </c>
      <c r="X28" s="161"/>
      <c r="Y28" s="166"/>
      <c r="Z28" s="163"/>
      <c r="AA28" s="163"/>
      <c r="AB28" s="163"/>
      <c r="AC28" s="164"/>
      <c r="AD28" s="165"/>
      <c r="AE28" s="161"/>
      <c r="AF28" s="166"/>
      <c r="AG28" s="163"/>
      <c r="AH28" s="163"/>
      <c r="AI28" s="163"/>
      <c r="AJ28" s="164"/>
      <c r="AK28" s="165"/>
      <c r="AL28" s="161"/>
      <c r="AM28" s="166"/>
      <c r="AN28" s="163"/>
      <c r="AO28" s="163"/>
      <c r="AP28" s="163"/>
      <c r="AQ28" s="164"/>
      <c r="AR28" s="165"/>
      <c r="AS28" s="161"/>
      <c r="AT28" s="166"/>
      <c r="AU28" s="163"/>
      <c r="AV28" s="163"/>
      <c r="AW28" s="163"/>
      <c r="AX28" s="164"/>
      <c r="AY28" s="165"/>
      <c r="AZ28" s="167"/>
      <c r="BA28" s="166"/>
      <c r="BB28" s="163"/>
      <c r="BC28" s="163"/>
      <c r="BD28" s="163"/>
      <c r="BE28" s="164"/>
      <c r="BF28" s="165"/>
      <c r="BG28" s="168"/>
    </row>
    <row r="29" spans="1:59" x14ac:dyDescent="0.2">
      <c r="A29" s="143">
        <f t="shared" si="3"/>
        <v>20</v>
      </c>
      <c r="B29" s="267" t="s">
        <v>46</v>
      </c>
      <c r="C29" s="267"/>
      <c r="D29" s="307">
        <f t="shared" si="4"/>
        <v>45</v>
      </c>
      <c r="E29" s="304">
        <f t="shared" si="7"/>
        <v>15</v>
      </c>
      <c r="F29" s="305">
        <f t="shared" si="8"/>
        <v>0</v>
      </c>
      <c r="G29" s="305">
        <f t="shared" si="9"/>
        <v>30</v>
      </c>
      <c r="H29" s="305">
        <f t="shared" si="10"/>
        <v>0</v>
      </c>
      <c r="I29" s="306">
        <f t="shared" si="11"/>
        <v>0</v>
      </c>
      <c r="J29" s="169"/>
      <c r="K29" s="162"/>
      <c r="L29" s="170"/>
      <c r="M29" s="170"/>
      <c r="N29" s="170"/>
      <c r="O29" s="171"/>
      <c r="P29" s="172"/>
      <c r="Q29" s="161"/>
      <c r="R29" s="166"/>
      <c r="S29" s="163"/>
      <c r="T29" s="163"/>
      <c r="U29" s="163"/>
      <c r="V29" s="164"/>
      <c r="W29" s="165"/>
      <c r="X29" s="161"/>
      <c r="Y29" s="166"/>
      <c r="Z29" s="163"/>
      <c r="AA29" s="163"/>
      <c r="AB29" s="163"/>
      <c r="AC29" s="164"/>
      <c r="AD29" s="165"/>
      <c r="AE29" s="161">
        <v>1</v>
      </c>
      <c r="AF29" s="166"/>
      <c r="AG29" s="163"/>
      <c r="AH29" s="163">
        <v>2</v>
      </c>
      <c r="AI29" s="163"/>
      <c r="AJ29" s="164"/>
      <c r="AK29" s="165">
        <v>3</v>
      </c>
      <c r="AL29" s="161"/>
      <c r="AM29" s="166"/>
      <c r="AN29" s="163"/>
      <c r="AO29" s="163"/>
      <c r="AP29" s="163"/>
      <c r="AQ29" s="164"/>
      <c r="AR29" s="165"/>
      <c r="AS29" s="161"/>
      <c r="AT29" s="166"/>
      <c r="AU29" s="163"/>
      <c r="AV29" s="163"/>
      <c r="AW29" s="163"/>
      <c r="AX29" s="164"/>
      <c r="AY29" s="165"/>
      <c r="AZ29" s="167"/>
      <c r="BA29" s="166"/>
      <c r="BB29" s="163"/>
      <c r="BC29" s="163"/>
      <c r="BD29" s="163"/>
      <c r="BE29" s="164"/>
      <c r="BF29" s="165"/>
      <c r="BG29" s="168"/>
    </row>
    <row r="30" spans="1:59" x14ac:dyDescent="0.2">
      <c r="A30" s="143">
        <f t="shared" si="3"/>
        <v>21</v>
      </c>
      <c r="B30" s="266" t="s">
        <v>47</v>
      </c>
      <c r="C30" s="266"/>
      <c r="D30" s="307">
        <f t="shared" si="4"/>
        <v>45</v>
      </c>
      <c r="E30" s="171">
        <f t="shared" si="7"/>
        <v>30</v>
      </c>
      <c r="F30" s="170">
        <f t="shared" si="8"/>
        <v>0</v>
      </c>
      <c r="G30" s="170">
        <f t="shared" si="9"/>
        <v>15</v>
      </c>
      <c r="H30" s="170">
        <f t="shared" si="10"/>
        <v>0</v>
      </c>
      <c r="I30" s="171">
        <f t="shared" si="11"/>
        <v>0</v>
      </c>
      <c r="J30" s="169"/>
      <c r="K30" s="162"/>
      <c r="L30" s="170"/>
      <c r="M30" s="170"/>
      <c r="N30" s="170"/>
      <c r="O30" s="171"/>
      <c r="P30" s="172"/>
      <c r="Q30" s="161"/>
      <c r="R30" s="162"/>
      <c r="S30" s="163"/>
      <c r="T30" s="163"/>
      <c r="U30" s="163"/>
      <c r="V30" s="164"/>
      <c r="W30" s="165"/>
      <c r="X30" s="161">
        <v>2</v>
      </c>
      <c r="Y30" s="162"/>
      <c r="Z30" s="163"/>
      <c r="AA30" s="163">
        <v>1</v>
      </c>
      <c r="AB30" s="163"/>
      <c r="AC30" s="164"/>
      <c r="AD30" s="165">
        <v>4</v>
      </c>
      <c r="AE30" s="161"/>
      <c r="AF30" s="166"/>
      <c r="AG30" s="163"/>
      <c r="AH30" s="163"/>
      <c r="AI30" s="163"/>
      <c r="AJ30" s="164"/>
      <c r="AK30" s="165"/>
      <c r="AL30" s="161"/>
      <c r="AM30" s="166"/>
      <c r="AN30" s="163"/>
      <c r="AO30" s="163"/>
      <c r="AP30" s="163"/>
      <c r="AQ30" s="164"/>
      <c r="AR30" s="165"/>
      <c r="AS30" s="161"/>
      <c r="AT30" s="166"/>
      <c r="AU30" s="163"/>
      <c r="AV30" s="163"/>
      <c r="AW30" s="163"/>
      <c r="AX30" s="164"/>
      <c r="AY30" s="165"/>
      <c r="AZ30" s="167"/>
      <c r="BA30" s="166"/>
      <c r="BB30" s="163"/>
      <c r="BC30" s="163"/>
      <c r="BD30" s="163"/>
      <c r="BE30" s="164"/>
      <c r="BF30" s="165"/>
      <c r="BG30" s="168"/>
    </row>
    <row r="31" spans="1:59" x14ac:dyDescent="0.2">
      <c r="A31" s="143">
        <f t="shared" si="3"/>
        <v>22</v>
      </c>
      <c r="B31" s="266" t="s">
        <v>48</v>
      </c>
      <c r="C31" s="266"/>
      <c r="D31" s="315">
        <f t="shared" si="4"/>
        <v>60</v>
      </c>
      <c r="E31" s="171">
        <f t="shared" si="7"/>
        <v>30</v>
      </c>
      <c r="F31" s="170">
        <f t="shared" si="8"/>
        <v>15</v>
      </c>
      <c r="G31" s="170">
        <f t="shared" si="9"/>
        <v>15</v>
      </c>
      <c r="H31" s="170">
        <f t="shared" si="10"/>
        <v>0</v>
      </c>
      <c r="I31" s="171">
        <f t="shared" si="11"/>
        <v>0</v>
      </c>
      <c r="J31" s="169"/>
      <c r="K31" s="162"/>
      <c r="L31" s="170"/>
      <c r="M31" s="170"/>
      <c r="N31" s="170"/>
      <c r="O31" s="171"/>
      <c r="P31" s="172"/>
      <c r="Q31" s="161"/>
      <c r="R31" s="166"/>
      <c r="S31" s="163"/>
      <c r="T31" s="163"/>
      <c r="U31" s="163"/>
      <c r="V31" s="164"/>
      <c r="W31" s="165"/>
      <c r="X31" s="161">
        <v>2</v>
      </c>
      <c r="Y31" s="166"/>
      <c r="Z31" s="163">
        <v>1</v>
      </c>
      <c r="AA31" s="163">
        <v>1</v>
      </c>
      <c r="AB31" s="163"/>
      <c r="AC31" s="164"/>
      <c r="AD31" s="165">
        <v>4</v>
      </c>
      <c r="AE31" s="161"/>
      <c r="AF31" s="166"/>
      <c r="AG31" s="163"/>
      <c r="AH31" s="163"/>
      <c r="AI31" s="163"/>
      <c r="AJ31" s="164"/>
      <c r="AK31" s="165"/>
      <c r="AL31" s="161"/>
      <c r="AM31" s="166"/>
      <c r="AN31" s="163"/>
      <c r="AO31" s="163"/>
      <c r="AP31" s="163"/>
      <c r="AQ31" s="164"/>
      <c r="AR31" s="165"/>
      <c r="AS31" s="161"/>
      <c r="AT31" s="166"/>
      <c r="AU31" s="163"/>
      <c r="AV31" s="163"/>
      <c r="AW31" s="163"/>
      <c r="AX31" s="164"/>
      <c r="AY31" s="165"/>
      <c r="AZ31" s="167"/>
      <c r="BA31" s="166"/>
      <c r="BB31" s="163"/>
      <c r="BC31" s="163"/>
      <c r="BD31" s="163"/>
      <c r="BE31" s="164"/>
      <c r="BF31" s="165"/>
      <c r="BG31" s="168"/>
    </row>
    <row r="32" spans="1:59" x14ac:dyDescent="0.2">
      <c r="A32" s="143">
        <f t="shared" si="3"/>
        <v>23</v>
      </c>
      <c r="B32" s="266" t="s">
        <v>49</v>
      </c>
      <c r="C32" s="266"/>
      <c r="D32" s="307">
        <f t="shared" si="4"/>
        <v>45</v>
      </c>
      <c r="E32" s="171">
        <f t="shared" si="7"/>
        <v>30</v>
      </c>
      <c r="F32" s="170">
        <f t="shared" si="8"/>
        <v>15</v>
      </c>
      <c r="G32" s="170">
        <f t="shared" si="9"/>
        <v>0</v>
      </c>
      <c r="H32" s="170">
        <f t="shared" si="10"/>
        <v>0</v>
      </c>
      <c r="I32" s="171">
        <f t="shared" si="11"/>
        <v>0</v>
      </c>
      <c r="J32" s="169"/>
      <c r="K32" s="162"/>
      <c r="L32" s="170"/>
      <c r="M32" s="170"/>
      <c r="N32" s="170"/>
      <c r="O32" s="171"/>
      <c r="P32" s="172"/>
      <c r="Q32" s="161"/>
      <c r="R32" s="166"/>
      <c r="S32" s="163"/>
      <c r="T32" s="163"/>
      <c r="U32" s="163"/>
      <c r="V32" s="164"/>
      <c r="W32" s="165"/>
      <c r="X32" s="161">
        <v>2</v>
      </c>
      <c r="Y32" s="162"/>
      <c r="Z32" s="163">
        <v>1</v>
      </c>
      <c r="AA32" s="163"/>
      <c r="AB32" s="163"/>
      <c r="AC32" s="164"/>
      <c r="AD32" s="165">
        <v>4</v>
      </c>
      <c r="AE32" s="161"/>
      <c r="AF32" s="166"/>
      <c r="AG32" s="163"/>
      <c r="AH32" s="163"/>
      <c r="AI32" s="163"/>
      <c r="AJ32" s="164"/>
      <c r="AK32" s="165"/>
      <c r="AL32" s="161"/>
      <c r="AM32" s="166"/>
      <c r="AN32" s="163"/>
      <c r="AO32" s="163"/>
      <c r="AP32" s="163"/>
      <c r="AQ32" s="164"/>
      <c r="AR32" s="165"/>
      <c r="AS32" s="161"/>
      <c r="AT32" s="166"/>
      <c r="AU32" s="163"/>
      <c r="AV32" s="163"/>
      <c r="AW32" s="163"/>
      <c r="AX32" s="164"/>
      <c r="AY32" s="165"/>
      <c r="AZ32" s="167"/>
      <c r="BA32" s="166"/>
      <c r="BB32" s="163"/>
      <c r="BC32" s="163"/>
      <c r="BD32" s="163"/>
      <c r="BE32" s="164"/>
      <c r="BF32" s="165"/>
      <c r="BG32" s="168"/>
    </row>
    <row r="33" spans="1:59" x14ac:dyDescent="0.2">
      <c r="A33" s="143">
        <f t="shared" si="3"/>
        <v>24</v>
      </c>
      <c r="B33" s="266" t="s">
        <v>50</v>
      </c>
      <c r="C33" s="266"/>
      <c r="D33" s="307">
        <f t="shared" si="4"/>
        <v>60</v>
      </c>
      <c r="E33" s="171">
        <f t="shared" si="7"/>
        <v>30</v>
      </c>
      <c r="F33" s="170">
        <f t="shared" si="8"/>
        <v>15</v>
      </c>
      <c r="G33" s="170">
        <f t="shared" si="9"/>
        <v>15</v>
      </c>
      <c r="H33" s="170">
        <f t="shared" si="10"/>
        <v>0</v>
      </c>
      <c r="I33" s="171">
        <f t="shared" si="11"/>
        <v>0</v>
      </c>
      <c r="J33" s="169"/>
      <c r="K33" s="162"/>
      <c r="L33" s="170"/>
      <c r="M33" s="170"/>
      <c r="N33" s="170"/>
      <c r="O33" s="171"/>
      <c r="P33" s="172"/>
      <c r="Q33" s="161"/>
      <c r="R33" s="166"/>
      <c r="S33" s="163"/>
      <c r="T33" s="163"/>
      <c r="U33" s="163"/>
      <c r="V33" s="164"/>
      <c r="W33" s="165"/>
      <c r="X33" s="161">
        <v>2</v>
      </c>
      <c r="Y33" s="183" t="s">
        <v>28</v>
      </c>
      <c r="Z33" s="163">
        <v>1</v>
      </c>
      <c r="AA33" s="163">
        <v>1</v>
      </c>
      <c r="AB33" s="163"/>
      <c r="AC33" s="164"/>
      <c r="AD33" s="165">
        <v>5</v>
      </c>
      <c r="AE33" s="161"/>
      <c r="AF33" s="166"/>
      <c r="AG33" s="163"/>
      <c r="AH33" s="163"/>
      <c r="AI33" s="163"/>
      <c r="AJ33" s="164"/>
      <c r="AK33" s="165"/>
      <c r="AL33" s="161"/>
      <c r="AM33" s="166"/>
      <c r="AN33" s="163"/>
      <c r="AO33" s="163"/>
      <c r="AP33" s="163"/>
      <c r="AQ33" s="164"/>
      <c r="AR33" s="165"/>
      <c r="AS33" s="161"/>
      <c r="AT33" s="166"/>
      <c r="AU33" s="163"/>
      <c r="AV33" s="163"/>
      <c r="AW33" s="163"/>
      <c r="AX33" s="164"/>
      <c r="AY33" s="165"/>
      <c r="AZ33" s="167"/>
      <c r="BA33" s="166"/>
      <c r="BB33" s="163"/>
      <c r="BC33" s="163"/>
      <c r="BD33" s="163"/>
      <c r="BE33" s="164"/>
      <c r="BF33" s="165"/>
      <c r="BG33" s="168"/>
    </row>
    <row r="34" spans="1:59" x14ac:dyDescent="0.2">
      <c r="A34" s="143">
        <f t="shared" si="3"/>
        <v>25</v>
      </c>
      <c r="B34" s="268" t="s">
        <v>51</v>
      </c>
      <c r="C34" s="268"/>
      <c r="D34" s="307">
        <f t="shared" si="4"/>
        <v>15</v>
      </c>
      <c r="E34" s="171">
        <f t="shared" si="7"/>
        <v>0</v>
      </c>
      <c r="F34" s="170">
        <f t="shared" si="8"/>
        <v>0</v>
      </c>
      <c r="G34" s="170">
        <f t="shared" si="9"/>
        <v>15</v>
      </c>
      <c r="H34" s="170">
        <f t="shared" si="10"/>
        <v>0</v>
      </c>
      <c r="I34" s="171">
        <f t="shared" si="11"/>
        <v>0</v>
      </c>
      <c r="J34" s="169"/>
      <c r="K34" s="162"/>
      <c r="L34" s="170"/>
      <c r="M34" s="170"/>
      <c r="N34" s="170"/>
      <c r="O34" s="171"/>
      <c r="P34" s="172"/>
      <c r="Q34" s="161"/>
      <c r="R34" s="166"/>
      <c r="S34" s="163"/>
      <c r="T34" s="163"/>
      <c r="U34" s="163"/>
      <c r="V34" s="164"/>
      <c r="W34" s="165"/>
      <c r="X34" s="161"/>
      <c r="Y34" s="162"/>
      <c r="Z34" s="163"/>
      <c r="AA34" s="163">
        <v>1</v>
      </c>
      <c r="AB34" s="163"/>
      <c r="AC34" s="164"/>
      <c r="AD34" s="165">
        <v>1</v>
      </c>
      <c r="AE34" s="161"/>
      <c r="AF34" s="166"/>
      <c r="AG34" s="163"/>
      <c r="AH34" s="163"/>
      <c r="AI34" s="163"/>
      <c r="AJ34" s="164"/>
      <c r="AK34" s="165"/>
      <c r="AL34" s="161"/>
      <c r="AM34" s="166"/>
      <c r="AN34" s="163"/>
      <c r="AO34" s="163"/>
      <c r="AP34" s="163"/>
      <c r="AQ34" s="164"/>
      <c r="AR34" s="165"/>
      <c r="AS34" s="161"/>
      <c r="AT34" s="166"/>
      <c r="AU34" s="163"/>
      <c r="AV34" s="163"/>
      <c r="AW34" s="163"/>
      <c r="AX34" s="164"/>
      <c r="AY34" s="165"/>
      <c r="AZ34" s="167"/>
      <c r="BA34" s="166"/>
      <c r="BB34" s="163"/>
      <c r="BC34" s="163"/>
      <c r="BD34" s="163"/>
      <c r="BE34" s="164"/>
      <c r="BF34" s="165"/>
      <c r="BG34" s="168"/>
    </row>
    <row r="35" spans="1:59" ht="13.5" x14ac:dyDescent="0.2">
      <c r="A35" s="143">
        <f t="shared" si="3"/>
        <v>26</v>
      </c>
      <c r="B35" s="196" t="s">
        <v>52</v>
      </c>
      <c r="C35" s="197"/>
      <c r="D35" s="303"/>
      <c r="E35" s="171"/>
      <c r="F35" s="170"/>
      <c r="G35" s="170"/>
      <c r="H35" s="170"/>
      <c r="I35" s="171"/>
      <c r="J35" s="169"/>
      <c r="K35" s="162"/>
      <c r="L35" s="170"/>
      <c r="M35" s="170"/>
      <c r="N35" s="170"/>
      <c r="O35" s="171"/>
      <c r="P35" s="172"/>
      <c r="Q35" s="161"/>
      <c r="R35" s="166"/>
      <c r="S35" s="163"/>
      <c r="T35" s="163"/>
      <c r="U35" s="163"/>
      <c r="V35" s="164"/>
      <c r="W35" s="165"/>
      <c r="X35" s="161"/>
      <c r="Y35" s="162"/>
      <c r="Z35" s="163"/>
      <c r="AA35" s="163"/>
      <c r="AB35" s="163"/>
      <c r="AC35" s="164"/>
      <c r="AD35" s="165"/>
      <c r="AE35" s="161">
        <v>2</v>
      </c>
      <c r="AF35" s="198" t="s">
        <v>28</v>
      </c>
      <c r="AG35" s="163"/>
      <c r="AH35" s="163">
        <v>2</v>
      </c>
      <c r="AI35" s="163"/>
      <c r="AJ35" s="164"/>
      <c r="AK35" s="165">
        <v>5</v>
      </c>
      <c r="AL35" s="161"/>
      <c r="AM35" s="166"/>
      <c r="AN35" s="163"/>
      <c r="AO35" s="163"/>
      <c r="AP35" s="163"/>
      <c r="AQ35" s="164"/>
      <c r="AR35" s="165"/>
      <c r="AS35" s="161"/>
      <c r="AT35" s="166"/>
      <c r="AU35" s="163"/>
      <c r="AV35" s="163"/>
      <c r="AW35" s="163"/>
      <c r="AX35" s="164"/>
      <c r="AY35" s="165"/>
      <c r="AZ35" s="167"/>
      <c r="BA35" s="166"/>
      <c r="BB35" s="163"/>
      <c r="BC35" s="163"/>
      <c r="BD35" s="163"/>
      <c r="BE35" s="164"/>
      <c r="BF35" s="165"/>
      <c r="BG35" s="168"/>
    </row>
    <row r="36" spans="1:59" s="156" customFormat="1" x14ac:dyDescent="0.2">
      <c r="A36" s="143">
        <f t="shared" si="3"/>
        <v>27</v>
      </c>
      <c r="B36" s="266" t="s">
        <v>53</v>
      </c>
      <c r="C36" s="266"/>
      <c r="D36" s="303">
        <f t="shared" ref="D36:D41" si="12">E36+F36+G36+H36+I36</f>
        <v>45</v>
      </c>
      <c r="E36" s="171">
        <f t="shared" ref="E36:E41" si="13">(J36+Q36+X36+AE36+AL36+AS36+AZ36)*15</f>
        <v>15</v>
      </c>
      <c r="F36" s="170">
        <f t="shared" ref="F36:I41" si="14">(L36+S36+Z36+AG36+AN36+AU36+BB36)*15</f>
        <v>0</v>
      </c>
      <c r="G36" s="170">
        <f t="shared" si="14"/>
        <v>30</v>
      </c>
      <c r="H36" s="170">
        <f t="shared" si="14"/>
        <v>0</v>
      </c>
      <c r="I36" s="171">
        <f t="shared" si="14"/>
        <v>0</v>
      </c>
      <c r="J36" s="169">
        <v>1</v>
      </c>
      <c r="K36" s="183" t="s">
        <v>28</v>
      </c>
      <c r="L36" s="170"/>
      <c r="M36" s="170">
        <v>2</v>
      </c>
      <c r="N36" s="170"/>
      <c r="O36" s="171"/>
      <c r="P36" s="172">
        <v>4</v>
      </c>
      <c r="Q36" s="159"/>
      <c r="R36" s="176"/>
      <c r="S36" s="158"/>
      <c r="T36" s="158"/>
      <c r="U36" s="158"/>
      <c r="V36" s="157"/>
      <c r="W36" s="160"/>
      <c r="X36" s="159"/>
      <c r="Y36" s="176"/>
      <c r="Z36" s="158"/>
      <c r="AA36" s="158"/>
      <c r="AB36" s="158"/>
      <c r="AC36" s="157"/>
      <c r="AD36" s="160"/>
      <c r="AE36" s="159"/>
      <c r="AF36" s="176"/>
      <c r="AG36" s="158"/>
      <c r="AH36" s="158"/>
      <c r="AI36" s="158"/>
      <c r="AJ36" s="157"/>
      <c r="AK36" s="160"/>
      <c r="AL36" s="159"/>
      <c r="AM36" s="176"/>
      <c r="AN36" s="158"/>
      <c r="AO36" s="158"/>
      <c r="AP36" s="158"/>
      <c r="AQ36" s="157"/>
      <c r="AR36" s="160"/>
      <c r="AS36" s="159"/>
      <c r="AT36" s="176"/>
      <c r="AU36" s="158"/>
      <c r="AV36" s="158"/>
      <c r="AW36" s="158"/>
      <c r="AX36" s="157"/>
      <c r="AY36" s="160"/>
      <c r="AZ36" s="177"/>
      <c r="BA36" s="176"/>
      <c r="BB36" s="158"/>
      <c r="BC36" s="158"/>
      <c r="BD36" s="158"/>
      <c r="BE36" s="157"/>
      <c r="BF36" s="160"/>
      <c r="BG36" s="155"/>
    </row>
    <row r="37" spans="1:59" x14ac:dyDescent="0.2">
      <c r="A37" s="143">
        <f t="shared" si="3"/>
        <v>28</v>
      </c>
      <c r="B37" s="266" t="s">
        <v>54</v>
      </c>
      <c r="C37" s="266"/>
      <c r="D37" s="307">
        <f t="shared" si="12"/>
        <v>90</v>
      </c>
      <c r="E37" s="171">
        <f t="shared" si="13"/>
        <v>45</v>
      </c>
      <c r="F37" s="170">
        <f t="shared" si="14"/>
        <v>0</v>
      </c>
      <c r="G37" s="170">
        <f t="shared" si="14"/>
        <v>30</v>
      </c>
      <c r="H37" s="170">
        <f t="shared" si="14"/>
        <v>0</v>
      </c>
      <c r="I37" s="171">
        <f t="shared" si="14"/>
        <v>15</v>
      </c>
      <c r="J37" s="169"/>
      <c r="K37" s="162"/>
      <c r="L37" s="170"/>
      <c r="M37" s="170"/>
      <c r="N37" s="170"/>
      <c r="O37" s="171"/>
      <c r="P37" s="172"/>
      <c r="Q37" s="161"/>
      <c r="R37" s="166"/>
      <c r="S37" s="163"/>
      <c r="T37" s="163"/>
      <c r="U37" s="163"/>
      <c r="V37" s="164"/>
      <c r="W37" s="165"/>
      <c r="X37" s="161"/>
      <c r="Y37" s="162"/>
      <c r="Z37" s="163"/>
      <c r="AA37" s="163"/>
      <c r="AB37" s="163"/>
      <c r="AC37" s="164"/>
      <c r="AD37" s="165"/>
      <c r="AE37" s="161">
        <v>2</v>
      </c>
      <c r="AF37" s="166"/>
      <c r="AG37" s="163"/>
      <c r="AH37" s="163">
        <v>1</v>
      </c>
      <c r="AI37" s="163"/>
      <c r="AJ37" s="164">
        <v>1</v>
      </c>
      <c r="AK37" s="165">
        <v>4</v>
      </c>
      <c r="AL37" s="161">
        <v>1</v>
      </c>
      <c r="AM37" s="166"/>
      <c r="AN37" s="163"/>
      <c r="AO37" s="163">
        <v>1</v>
      </c>
      <c r="AP37" s="163"/>
      <c r="AQ37" s="164"/>
      <c r="AR37" s="165">
        <v>2</v>
      </c>
      <c r="AS37" s="161"/>
      <c r="AT37" s="166"/>
      <c r="AU37" s="163"/>
      <c r="AV37" s="163"/>
      <c r="AW37" s="163"/>
      <c r="AX37" s="164"/>
      <c r="AY37" s="165"/>
      <c r="AZ37" s="167"/>
      <c r="BA37" s="166"/>
      <c r="BB37" s="163"/>
      <c r="BC37" s="163"/>
      <c r="BD37" s="163"/>
      <c r="BE37" s="164"/>
      <c r="BF37" s="165"/>
      <c r="BG37" s="168"/>
    </row>
    <row r="38" spans="1:59" x14ac:dyDescent="0.2">
      <c r="A38" s="143">
        <f t="shared" si="3"/>
        <v>29</v>
      </c>
      <c r="B38" s="266" t="s">
        <v>55</v>
      </c>
      <c r="C38" s="266"/>
      <c r="D38" s="307">
        <f t="shared" si="12"/>
        <v>60</v>
      </c>
      <c r="E38" s="171">
        <f t="shared" si="13"/>
        <v>30</v>
      </c>
      <c r="F38" s="170">
        <f t="shared" si="14"/>
        <v>0</v>
      </c>
      <c r="G38" s="170">
        <f t="shared" si="14"/>
        <v>30</v>
      </c>
      <c r="H38" s="170">
        <f t="shared" si="14"/>
        <v>0</v>
      </c>
      <c r="I38" s="171">
        <f t="shared" si="14"/>
        <v>0</v>
      </c>
      <c r="J38" s="169"/>
      <c r="K38" s="162"/>
      <c r="L38" s="170"/>
      <c r="M38" s="170"/>
      <c r="N38" s="170"/>
      <c r="O38" s="171"/>
      <c r="P38" s="172"/>
      <c r="Q38" s="161"/>
      <c r="R38" s="166"/>
      <c r="S38" s="163"/>
      <c r="T38" s="163"/>
      <c r="U38" s="163"/>
      <c r="V38" s="164"/>
      <c r="W38" s="165"/>
      <c r="X38" s="161"/>
      <c r="Y38" s="166"/>
      <c r="Z38" s="163"/>
      <c r="AA38" s="163"/>
      <c r="AB38" s="163"/>
      <c r="AC38" s="164"/>
      <c r="AD38" s="165"/>
      <c r="AE38" s="161">
        <v>2</v>
      </c>
      <c r="AF38" s="166"/>
      <c r="AG38" s="163"/>
      <c r="AH38" s="163">
        <v>2</v>
      </c>
      <c r="AI38" s="163"/>
      <c r="AJ38" s="164"/>
      <c r="AK38" s="165">
        <v>4</v>
      </c>
      <c r="AL38" s="161"/>
      <c r="AM38" s="166"/>
      <c r="AN38" s="163"/>
      <c r="AO38" s="163"/>
      <c r="AP38" s="163"/>
      <c r="AQ38" s="164"/>
      <c r="AR38" s="165"/>
      <c r="AS38" s="161"/>
      <c r="AT38" s="166"/>
      <c r="AU38" s="163"/>
      <c r="AV38" s="163"/>
      <c r="AW38" s="163"/>
      <c r="AX38" s="164"/>
      <c r="AY38" s="165"/>
      <c r="AZ38" s="167"/>
      <c r="BA38" s="166"/>
      <c r="BB38" s="163"/>
      <c r="BC38" s="163"/>
      <c r="BD38" s="163"/>
      <c r="BE38" s="164"/>
      <c r="BF38" s="165"/>
      <c r="BG38" s="168"/>
    </row>
    <row r="39" spans="1:59" x14ac:dyDescent="0.2">
      <c r="A39" s="143">
        <f t="shared" si="3"/>
        <v>30</v>
      </c>
      <c r="B39" s="266" t="s">
        <v>56</v>
      </c>
      <c r="C39" s="266"/>
      <c r="D39" s="307">
        <f t="shared" si="12"/>
        <v>45</v>
      </c>
      <c r="E39" s="171">
        <f t="shared" si="13"/>
        <v>15</v>
      </c>
      <c r="F39" s="170">
        <f t="shared" si="14"/>
        <v>0</v>
      </c>
      <c r="G39" s="170">
        <f t="shared" si="14"/>
        <v>30</v>
      </c>
      <c r="H39" s="170">
        <f t="shared" si="14"/>
        <v>0</v>
      </c>
      <c r="I39" s="171">
        <f t="shared" si="14"/>
        <v>0</v>
      </c>
      <c r="J39" s="169"/>
      <c r="K39" s="162"/>
      <c r="L39" s="170"/>
      <c r="M39" s="170"/>
      <c r="N39" s="170"/>
      <c r="O39" s="171"/>
      <c r="P39" s="172"/>
      <c r="Q39" s="161"/>
      <c r="R39" s="166"/>
      <c r="S39" s="163"/>
      <c r="T39" s="163"/>
      <c r="U39" s="163"/>
      <c r="V39" s="164"/>
      <c r="W39" s="165"/>
      <c r="X39" s="161"/>
      <c r="Y39" s="166"/>
      <c r="Z39" s="163"/>
      <c r="AA39" s="163"/>
      <c r="AB39" s="163"/>
      <c r="AC39" s="164"/>
      <c r="AD39" s="165"/>
      <c r="AE39" s="161"/>
      <c r="AF39" s="166"/>
      <c r="AG39" s="163"/>
      <c r="AH39" s="163"/>
      <c r="AI39" s="163"/>
      <c r="AJ39" s="164"/>
      <c r="AK39" s="165"/>
      <c r="AL39" s="161">
        <v>1</v>
      </c>
      <c r="AM39" s="166"/>
      <c r="AN39" s="163"/>
      <c r="AO39" s="163">
        <v>2</v>
      </c>
      <c r="AP39" s="163"/>
      <c r="AQ39" s="164"/>
      <c r="AR39" s="165">
        <v>3</v>
      </c>
      <c r="AS39" s="161"/>
      <c r="AT39" s="166"/>
      <c r="AU39" s="163"/>
      <c r="AV39" s="163"/>
      <c r="AW39" s="163"/>
      <c r="AX39" s="164"/>
      <c r="AY39" s="165"/>
      <c r="AZ39" s="167"/>
      <c r="BA39" s="166"/>
      <c r="BB39" s="163"/>
      <c r="BC39" s="163"/>
      <c r="BD39" s="163"/>
      <c r="BE39" s="164"/>
      <c r="BF39" s="165"/>
      <c r="BG39" s="168"/>
    </row>
    <row r="40" spans="1:59" x14ac:dyDescent="0.2">
      <c r="A40" s="143">
        <f t="shared" si="3"/>
        <v>31</v>
      </c>
      <c r="B40" s="266" t="s">
        <v>57</v>
      </c>
      <c r="C40" s="266"/>
      <c r="D40" s="307">
        <f t="shared" si="12"/>
        <v>45</v>
      </c>
      <c r="E40" s="171">
        <f t="shared" si="13"/>
        <v>30</v>
      </c>
      <c r="F40" s="170">
        <f t="shared" si="14"/>
        <v>0</v>
      </c>
      <c r="G40" s="170">
        <f t="shared" si="14"/>
        <v>15</v>
      </c>
      <c r="H40" s="170">
        <f t="shared" si="14"/>
        <v>0</v>
      </c>
      <c r="I40" s="171">
        <f t="shared" si="14"/>
        <v>0</v>
      </c>
      <c r="J40" s="169"/>
      <c r="K40" s="162"/>
      <c r="L40" s="170"/>
      <c r="M40" s="170"/>
      <c r="N40" s="170"/>
      <c r="O40" s="171"/>
      <c r="P40" s="172"/>
      <c r="Q40" s="161"/>
      <c r="R40" s="166"/>
      <c r="S40" s="163"/>
      <c r="T40" s="163"/>
      <c r="U40" s="163"/>
      <c r="V40" s="164"/>
      <c r="W40" s="165"/>
      <c r="X40" s="161"/>
      <c r="Y40" s="166"/>
      <c r="Z40" s="163"/>
      <c r="AA40" s="163"/>
      <c r="AB40" s="163"/>
      <c r="AC40" s="164"/>
      <c r="AD40" s="165"/>
      <c r="AE40" s="161">
        <v>2</v>
      </c>
      <c r="AF40" s="166"/>
      <c r="AG40" s="163"/>
      <c r="AH40" s="163">
        <v>1</v>
      </c>
      <c r="AI40" s="163"/>
      <c r="AJ40" s="164"/>
      <c r="AK40" s="165">
        <v>2</v>
      </c>
      <c r="AL40" s="161"/>
      <c r="AM40" s="166"/>
      <c r="AN40" s="163"/>
      <c r="AO40" s="163"/>
      <c r="AP40" s="163"/>
      <c r="AQ40" s="164"/>
      <c r="AR40" s="165"/>
      <c r="AS40" s="161"/>
      <c r="AT40" s="166"/>
      <c r="AU40" s="163"/>
      <c r="AV40" s="163"/>
      <c r="AW40" s="163"/>
      <c r="AX40" s="164"/>
      <c r="AY40" s="165"/>
      <c r="AZ40" s="167"/>
      <c r="BA40" s="166"/>
      <c r="BB40" s="163"/>
      <c r="BC40" s="163"/>
      <c r="BD40" s="163"/>
      <c r="BE40" s="164"/>
      <c r="BF40" s="165"/>
      <c r="BG40" s="168"/>
    </row>
    <row r="41" spans="1:59" x14ac:dyDescent="0.2">
      <c r="A41" s="143">
        <f t="shared" si="3"/>
        <v>32</v>
      </c>
      <c r="B41" s="266" t="s">
        <v>58</v>
      </c>
      <c r="C41" s="266"/>
      <c r="D41" s="307">
        <f t="shared" si="12"/>
        <v>45</v>
      </c>
      <c r="E41" s="171">
        <f t="shared" si="13"/>
        <v>30</v>
      </c>
      <c r="F41" s="170">
        <f t="shared" si="14"/>
        <v>0</v>
      </c>
      <c r="G41" s="170">
        <f t="shared" si="14"/>
        <v>15</v>
      </c>
      <c r="H41" s="170">
        <f t="shared" si="14"/>
        <v>0</v>
      </c>
      <c r="I41" s="171">
        <f t="shared" si="14"/>
        <v>0</v>
      </c>
      <c r="J41" s="169"/>
      <c r="K41" s="162"/>
      <c r="L41" s="170"/>
      <c r="M41" s="170"/>
      <c r="N41" s="170"/>
      <c r="O41" s="171"/>
      <c r="P41" s="172"/>
      <c r="Q41" s="161"/>
      <c r="R41" s="166"/>
      <c r="S41" s="163"/>
      <c r="T41" s="163"/>
      <c r="U41" s="163"/>
      <c r="V41" s="164"/>
      <c r="W41" s="165"/>
      <c r="X41" s="161"/>
      <c r="Y41" s="166"/>
      <c r="Z41" s="163"/>
      <c r="AA41" s="163"/>
      <c r="AB41" s="163"/>
      <c r="AC41" s="164"/>
      <c r="AD41" s="165"/>
      <c r="AE41" s="161">
        <v>2</v>
      </c>
      <c r="AF41" s="166"/>
      <c r="AG41" s="163"/>
      <c r="AH41" s="163">
        <v>1</v>
      </c>
      <c r="AI41" s="163"/>
      <c r="AJ41" s="164"/>
      <c r="AK41" s="165">
        <v>2</v>
      </c>
      <c r="AL41" s="161"/>
      <c r="AM41" s="166"/>
      <c r="AN41" s="163"/>
      <c r="AO41" s="163"/>
      <c r="AP41" s="163"/>
      <c r="AQ41" s="164"/>
      <c r="AR41" s="165"/>
      <c r="AS41" s="161"/>
      <c r="AT41" s="166"/>
      <c r="AU41" s="163"/>
      <c r="AV41" s="163"/>
      <c r="AW41" s="163"/>
      <c r="AX41" s="164"/>
      <c r="AY41" s="165"/>
      <c r="AZ41" s="167"/>
      <c r="BA41" s="166"/>
      <c r="BB41" s="163"/>
      <c r="BC41" s="163"/>
      <c r="BD41" s="163"/>
      <c r="BE41" s="164"/>
      <c r="BF41" s="165"/>
      <c r="BG41" s="168"/>
    </row>
    <row r="42" spans="1:59" x14ac:dyDescent="0.2">
      <c r="A42" s="143">
        <f t="shared" si="3"/>
        <v>33</v>
      </c>
      <c r="B42" s="268" t="s">
        <v>59</v>
      </c>
      <c r="C42" s="268"/>
      <c r="D42" s="307"/>
      <c r="E42" s="313"/>
      <c r="F42" s="170"/>
      <c r="G42" s="170"/>
      <c r="H42" s="170"/>
      <c r="I42" s="171"/>
      <c r="J42" s="169"/>
      <c r="K42" s="162"/>
      <c r="L42" s="170"/>
      <c r="M42" s="170"/>
      <c r="N42" s="170"/>
      <c r="O42" s="171"/>
      <c r="P42" s="172"/>
      <c r="Q42" s="161"/>
      <c r="R42" s="166"/>
      <c r="S42" s="163"/>
      <c r="T42" s="163"/>
      <c r="U42" s="163"/>
      <c r="V42" s="164"/>
      <c r="W42" s="165"/>
      <c r="X42" s="161"/>
      <c r="Y42" s="166"/>
      <c r="Z42" s="163"/>
      <c r="AA42" s="163"/>
      <c r="AB42" s="163"/>
      <c r="AC42" s="164"/>
      <c r="AD42" s="165"/>
      <c r="AE42" s="269" t="s">
        <v>60</v>
      </c>
      <c r="AF42" s="269"/>
      <c r="AG42" s="269"/>
      <c r="AH42" s="269"/>
      <c r="AI42" s="269"/>
      <c r="AJ42" s="269"/>
      <c r="AK42" s="165">
        <v>3</v>
      </c>
      <c r="AL42" s="161"/>
      <c r="AM42" s="166"/>
      <c r="AN42" s="163"/>
      <c r="AO42" s="163"/>
      <c r="AP42" s="163"/>
      <c r="AQ42" s="164"/>
      <c r="AR42" s="165"/>
      <c r="AS42" s="161"/>
      <c r="AT42" s="166"/>
      <c r="AU42" s="163"/>
      <c r="AV42" s="163"/>
      <c r="AW42" s="163"/>
      <c r="AX42" s="164"/>
      <c r="AY42" s="165"/>
      <c r="AZ42" s="167"/>
      <c r="BA42" s="166"/>
      <c r="BB42" s="163"/>
      <c r="BC42" s="163"/>
      <c r="BD42" s="163"/>
      <c r="BE42" s="164"/>
      <c r="BF42" s="165"/>
      <c r="BG42" s="168"/>
    </row>
    <row r="43" spans="1:59" x14ac:dyDescent="0.2">
      <c r="A43" s="143">
        <f t="shared" si="3"/>
        <v>34</v>
      </c>
      <c r="B43" s="266" t="s">
        <v>61</v>
      </c>
      <c r="C43" s="266"/>
      <c r="D43" s="307">
        <f>E43+F43+G43+H43+I43</f>
        <v>45</v>
      </c>
      <c r="E43" s="171">
        <f>(J43+Q43+X43+AE43+AL43+AS43+AZ43)*15</f>
        <v>15</v>
      </c>
      <c r="F43" s="170">
        <f t="shared" ref="F43:I47" si="15">(L43+S43+Z43+AG43+AN43+AU43+BB43)*15</f>
        <v>15</v>
      </c>
      <c r="G43" s="170">
        <f t="shared" si="15"/>
        <v>0</v>
      </c>
      <c r="H43" s="170">
        <f t="shared" si="15"/>
        <v>15</v>
      </c>
      <c r="I43" s="171">
        <f t="shared" si="15"/>
        <v>0</v>
      </c>
      <c r="J43" s="169"/>
      <c r="K43" s="162"/>
      <c r="L43" s="170"/>
      <c r="M43" s="170"/>
      <c r="N43" s="170"/>
      <c r="O43" s="171"/>
      <c r="P43" s="172"/>
      <c r="Q43" s="161"/>
      <c r="R43" s="166"/>
      <c r="S43" s="163"/>
      <c r="T43" s="163"/>
      <c r="U43" s="163"/>
      <c r="V43" s="164"/>
      <c r="W43" s="165"/>
      <c r="X43" s="161"/>
      <c r="Y43" s="166"/>
      <c r="Z43" s="163"/>
      <c r="AA43" s="163"/>
      <c r="AB43" s="163"/>
      <c r="AC43" s="164"/>
      <c r="AD43" s="165"/>
      <c r="AE43" s="161"/>
      <c r="AF43" s="166"/>
      <c r="AG43" s="163"/>
      <c r="AH43" s="163"/>
      <c r="AI43" s="163"/>
      <c r="AJ43" s="164"/>
      <c r="AK43" s="165"/>
      <c r="AL43" s="161">
        <v>1</v>
      </c>
      <c r="AM43" s="166"/>
      <c r="AN43" s="163">
        <v>1</v>
      </c>
      <c r="AO43" s="163"/>
      <c r="AP43" s="163">
        <v>1</v>
      </c>
      <c r="AQ43" s="164"/>
      <c r="AR43" s="165">
        <v>3</v>
      </c>
      <c r="AS43" s="161"/>
      <c r="AT43" s="166"/>
      <c r="AU43" s="163"/>
      <c r="AV43" s="163"/>
      <c r="AW43" s="163"/>
      <c r="AX43" s="164"/>
      <c r="AY43" s="165"/>
      <c r="AZ43" s="167"/>
      <c r="BA43" s="166"/>
      <c r="BB43" s="163"/>
      <c r="BC43" s="163"/>
      <c r="BD43" s="163"/>
      <c r="BE43" s="164"/>
      <c r="BF43" s="165"/>
      <c r="BG43" s="168"/>
    </row>
    <row r="44" spans="1:59" x14ac:dyDescent="0.2">
      <c r="A44" s="143">
        <f t="shared" si="3"/>
        <v>35</v>
      </c>
      <c r="B44" s="266" t="s">
        <v>62</v>
      </c>
      <c r="C44" s="266"/>
      <c r="D44" s="307">
        <f>E44+F44+G44+H44+I44</f>
        <v>45</v>
      </c>
      <c r="E44" s="304">
        <f>(J44+Q44+X44+AE44+AL44+AS44+AZ44)*15</f>
        <v>30</v>
      </c>
      <c r="F44" s="305">
        <f t="shared" si="15"/>
        <v>0</v>
      </c>
      <c r="G44" s="305">
        <f t="shared" si="15"/>
        <v>15</v>
      </c>
      <c r="H44" s="305">
        <f t="shared" si="15"/>
        <v>0</v>
      </c>
      <c r="I44" s="306">
        <f t="shared" si="15"/>
        <v>0</v>
      </c>
      <c r="J44" s="169"/>
      <c r="K44" s="162"/>
      <c r="L44" s="170"/>
      <c r="M44" s="170"/>
      <c r="N44" s="170"/>
      <c r="O44" s="171"/>
      <c r="P44" s="172"/>
      <c r="Q44" s="161"/>
      <c r="R44" s="166"/>
      <c r="S44" s="163"/>
      <c r="T44" s="163"/>
      <c r="U44" s="163"/>
      <c r="V44" s="164"/>
      <c r="W44" s="165"/>
      <c r="X44" s="161"/>
      <c r="Y44" s="166"/>
      <c r="Z44" s="163"/>
      <c r="AA44" s="163"/>
      <c r="AB44" s="163"/>
      <c r="AC44" s="164"/>
      <c r="AD44" s="165"/>
      <c r="AE44" s="161"/>
      <c r="AF44" s="166"/>
      <c r="AG44" s="163"/>
      <c r="AH44" s="163"/>
      <c r="AI44" s="163"/>
      <c r="AJ44" s="164"/>
      <c r="AK44" s="165"/>
      <c r="AL44" s="161">
        <v>2</v>
      </c>
      <c r="AM44" s="166"/>
      <c r="AN44" s="163"/>
      <c r="AO44" s="163">
        <v>1</v>
      </c>
      <c r="AP44" s="163"/>
      <c r="AQ44" s="164"/>
      <c r="AR44" s="165">
        <v>2</v>
      </c>
      <c r="AS44" s="161"/>
      <c r="AT44" s="166"/>
      <c r="AU44" s="163"/>
      <c r="AV44" s="163"/>
      <c r="AW44" s="163"/>
      <c r="AX44" s="164"/>
      <c r="AY44" s="165"/>
      <c r="AZ44" s="167"/>
      <c r="BA44" s="166"/>
      <c r="BB44" s="163"/>
      <c r="BC44" s="163"/>
      <c r="BD44" s="163"/>
      <c r="BE44" s="164"/>
      <c r="BF44" s="165"/>
      <c r="BG44" s="168"/>
    </row>
    <row r="45" spans="1:59" ht="13.5" x14ac:dyDescent="0.2">
      <c r="A45" s="143">
        <f t="shared" si="3"/>
        <v>36</v>
      </c>
      <c r="B45" s="270" t="s">
        <v>63</v>
      </c>
      <c r="C45" s="270"/>
      <c r="D45" s="307">
        <f>E45+F45+G45+H45+I45</f>
        <v>60</v>
      </c>
      <c r="E45" s="171">
        <f>(J45+Q45+X45+AE45+AL45+AS45+AZ45)*15</f>
        <v>30</v>
      </c>
      <c r="F45" s="170">
        <f t="shared" si="15"/>
        <v>0</v>
      </c>
      <c r="G45" s="170">
        <f t="shared" si="15"/>
        <v>30</v>
      </c>
      <c r="H45" s="170">
        <f t="shared" si="15"/>
        <v>0</v>
      </c>
      <c r="I45" s="171">
        <f t="shared" si="15"/>
        <v>0</v>
      </c>
      <c r="J45" s="169"/>
      <c r="K45" s="162"/>
      <c r="L45" s="170"/>
      <c r="M45" s="170"/>
      <c r="N45" s="170"/>
      <c r="O45" s="171"/>
      <c r="P45" s="172"/>
      <c r="Q45" s="161"/>
      <c r="R45" s="166"/>
      <c r="S45" s="163"/>
      <c r="T45" s="163"/>
      <c r="U45" s="163"/>
      <c r="V45" s="164"/>
      <c r="W45" s="165"/>
      <c r="X45" s="161"/>
      <c r="Y45" s="166"/>
      <c r="Z45" s="163"/>
      <c r="AA45" s="163"/>
      <c r="AB45" s="163"/>
      <c r="AC45" s="164"/>
      <c r="AD45" s="165"/>
      <c r="AE45" s="161"/>
      <c r="AF45" s="166"/>
      <c r="AG45" s="163"/>
      <c r="AH45" s="163"/>
      <c r="AI45" s="163"/>
      <c r="AJ45" s="164"/>
      <c r="AK45" s="165"/>
      <c r="AL45" s="161"/>
      <c r="AM45" s="166"/>
      <c r="AN45" s="163"/>
      <c r="AO45" s="163"/>
      <c r="AP45" s="163"/>
      <c r="AQ45" s="164"/>
      <c r="AR45" s="165"/>
      <c r="AS45" s="161">
        <v>2</v>
      </c>
      <c r="AT45" s="198" t="s">
        <v>28</v>
      </c>
      <c r="AU45" s="163"/>
      <c r="AV45" s="163">
        <v>2</v>
      </c>
      <c r="AW45" s="163"/>
      <c r="AX45" s="164"/>
      <c r="AY45" s="165">
        <v>5</v>
      </c>
      <c r="AZ45" s="167"/>
      <c r="BA45" s="166"/>
      <c r="BB45" s="163"/>
      <c r="BC45" s="163"/>
      <c r="BD45" s="163"/>
      <c r="BE45" s="164"/>
      <c r="BF45" s="165"/>
      <c r="BG45" s="168"/>
    </row>
    <row r="46" spans="1:59" x14ac:dyDescent="0.2">
      <c r="A46" s="143">
        <f t="shared" si="3"/>
        <v>37</v>
      </c>
      <c r="B46" s="266" t="s">
        <v>64</v>
      </c>
      <c r="C46" s="266"/>
      <c r="D46" s="307">
        <f>E46+F46+G46+H46+I46</f>
        <v>90</v>
      </c>
      <c r="E46" s="171">
        <f>(J46+Q46+X46+AE46+AL46+AS46+AZ46)*15</f>
        <v>45</v>
      </c>
      <c r="F46" s="170">
        <f t="shared" si="15"/>
        <v>30</v>
      </c>
      <c r="G46" s="170">
        <f t="shared" si="15"/>
        <v>15</v>
      </c>
      <c r="H46" s="170">
        <f t="shared" si="15"/>
        <v>0</v>
      </c>
      <c r="I46" s="171">
        <f t="shared" si="15"/>
        <v>0</v>
      </c>
      <c r="J46" s="169"/>
      <c r="K46" s="162"/>
      <c r="L46" s="170"/>
      <c r="M46" s="170"/>
      <c r="N46" s="170"/>
      <c r="O46" s="171"/>
      <c r="P46" s="172"/>
      <c r="Q46" s="161"/>
      <c r="R46" s="166"/>
      <c r="S46" s="163"/>
      <c r="T46" s="163"/>
      <c r="U46" s="163"/>
      <c r="V46" s="164"/>
      <c r="W46" s="165"/>
      <c r="X46" s="161"/>
      <c r="Y46" s="166"/>
      <c r="Z46" s="163"/>
      <c r="AA46" s="163"/>
      <c r="AB46" s="163"/>
      <c r="AC46" s="164"/>
      <c r="AD46" s="165"/>
      <c r="AE46" s="161"/>
      <c r="AF46" s="166"/>
      <c r="AG46" s="163"/>
      <c r="AH46" s="163"/>
      <c r="AI46" s="163"/>
      <c r="AJ46" s="164"/>
      <c r="AK46" s="165"/>
      <c r="AL46" s="161"/>
      <c r="AM46" s="166"/>
      <c r="AN46" s="163"/>
      <c r="AO46" s="163"/>
      <c r="AP46" s="163"/>
      <c r="AQ46" s="164"/>
      <c r="AR46" s="165"/>
      <c r="AS46" s="161">
        <v>3</v>
      </c>
      <c r="AT46" s="183" t="s">
        <v>28</v>
      </c>
      <c r="AU46" s="163">
        <v>2</v>
      </c>
      <c r="AV46" s="163">
        <v>1</v>
      </c>
      <c r="AW46" s="163"/>
      <c r="AX46" s="164"/>
      <c r="AY46" s="165">
        <v>6</v>
      </c>
      <c r="AZ46" s="167"/>
      <c r="BA46" s="166"/>
      <c r="BB46" s="163"/>
      <c r="BC46" s="163"/>
      <c r="BD46" s="163"/>
      <c r="BE46" s="164"/>
      <c r="BF46" s="165"/>
      <c r="BG46" s="168"/>
    </row>
    <row r="47" spans="1:59" x14ac:dyDescent="0.2">
      <c r="A47" s="143">
        <f t="shared" si="3"/>
        <v>38</v>
      </c>
      <c r="B47" s="266" t="s">
        <v>65</v>
      </c>
      <c r="C47" s="266"/>
      <c r="D47" s="307">
        <f>E47+F47+G47+H47+I47</f>
        <v>45</v>
      </c>
      <c r="E47" s="304">
        <f>(J47+Q47+X47+AE47+AL47+AS47+AZ47)*15</f>
        <v>15</v>
      </c>
      <c r="F47" s="305">
        <f t="shared" si="15"/>
        <v>0</v>
      </c>
      <c r="G47" s="305">
        <f t="shared" si="15"/>
        <v>30</v>
      </c>
      <c r="H47" s="305">
        <f t="shared" si="15"/>
        <v>0</v>
      </c>
      <c r="I47" s="306">
        <f t="shared" si="15"/>
        <v>0</v>
      </c>
      <c r="J47" s="169"/>
      <c r="K47" s="162"/>
      <c r="L47" s="170"/>
      <c r="M47" s="170"/>
      <c r="N47" s="170"/>
      <c r="O47" s="171"/>
      <c r="P47" s="172"/>
      <c r="Q47" s="161"/>
      <c r="R47" s="166"/>
      <c r="S47" s="163"/>
      <c r="T47" s="163"/>
      <c r="U47" s="163"/>
      <c r="V47" s="164"/>
      <c r="W47" s="165"/>
      <c r="X47" s="161"/>
      <c r="Y47" s="166"/>
      <c r="Z47" s="163"/>
      <c r="AA47" s="163"/>
      <c r="AB47" s="163"/>
      <c r="AC47" s="164"/>
      <c r="AD47" s="165"/>
      <c r="AE47" s="161"/>
      <c r="AF47" s="166"/>
      <c r="AG47" s="163"/>
      <c r="AH47" s="163"/>
      <c r="AI47" s="163"/>
      <c r="AJ47" s="164"/>
      <c r="AK47" s="165"/>
      <c r="AL47" s="161"/>
      <c r="AM47" s="166"/>
      <c r="AN47" s="163"/>
      <c r="AO47" s="163"/>
      <c r="AP47" s="163"/>
      <c r="AQ47" s="164"/>
      <c r="AR47" s="165"/>
      <c r="AS47" s="161"/>
      <c r="AT47" s="166"/>
      <c r="AU47" s="163"/>
      <c r="AV47" s="163"/>
      <c r="AW47" s="163"/>
      <c r="AX47" s="164"/>
      <c r="AY47" s="165"/>
      <c r="AZ47" s="167">
        <v>1</v>
      </c>
      <c r="BA47" s="166"/>
      <c r="BB47" s="163"/>
      <c r="BC47" s="163">
        <v>2</v>
      </c>
      <c r="BD47" s="163"/>
      <c r="BE47" s="164"/>
      <c r="BF47" s="165">
        <v>3</v>
      </c>
      <c r="BG47" s="168"/>
    </row>
    <row r="48" spans="1:59" x14ac:dyDescent="0.2">
      <c r="A48" s="143">
        <f t="shared" si="3"/>
        <v>39</v>
      </c>
      <c r="B48" s="268" t="s">
        <v>66</v>
      </c>
      <c r="C48" s="268"/>
      <c r="D48" s="307"/>
      <c r="E48" s="313"/>
      <c r="F48" s="170"/>
      <c r="G48" s="170"/>
      <c r="H48" s="170"/>
      <c r="I48" s="171"/>
      <c r="J48" s="169"/>
      <c r="K48" s="162"/>
      <c r="L48" s="170"/>
      <c r="M48" s="170"/>
      <c r="N48" s="170"/>
      <c r="O48" s="171"/>
      <c r="P48" s="172"/>
      <c r="Q48" s="161"/>
      <c r="R48" s="166"/>
      <c r="S48" s="163"/>
      <c r="T48" s="163"/>
      <c r="U48" s="163"/>
      <c r="V48" s="164"/>
      <c r="W48" s="165"/>
      <c r="X48" s="161"/>
      <c r="Y48" s="166"/>
      <c r="Z48" s="163"/>
      <c r="AA48" s="163"/>
      <c r="AB48" s="163"/>
      <c r="AC48" s="164"/>
      <c r="AD48" s="165"/>
      <c r="AE48" s="161"/>
      <c r="AF48" s="166"/>
      <c r="AG48" s="163"/>
      <c r="AH48" s="163"/>
      <c r="AI48" s="163"/>
      <c r="AJ48" s="164"/>
      <c r="AK48" s="165"/>
      <c r="AL48" s="161"/>
      <c r="AM48" s="166"/>
      <c r="AN48" s="163"/>
      <c r="AO48" s="163"/>
      <c r="AP48" s="163"/>
      <c r="AQ48" s="164"/>
      <c r="AR48" s="165"/>
      <c r="AS48" s="269" t="s">
        <v>60</v>
      </c>
      <c r="AT48" s="269"/>
      <c r="AU48" s="269"/>
      <c r="AV48" s="269"/>
      <c r="AW48" s="269"/>
      <c r="AX48" s="269"/>
      <c r="AY48" s="165">
        <v>3</v>
      </c>
      <c r="AZ48" s="167"/>
      <c r="BA48" s="166"/>
      <c r="BB48" s="163"/>
      <c r="BC48" s="163"/>
      <c r="BD48" s="163"/>
      <c r="BE48" s="164"/>
      <c r="BF48" s="165"/>
      <c r="BG48" s="168"/>
    </row>
    <row r="49" spans="1:59" x14ac:dyDescent="0.2">
      <c r="A49" s="143">
        <f t="shared" si="3"/>
        <v>40</v>
      </c>
      <c r="B49" s="266" t="s">
        <v>67</v>
      </c>
      <c r="C49" s="266"/>
      <c r="D49" s="307">
        <f>E49+F49+G49+H49+I49</f>
        <v>45</v>
      </c>
      <c r="E49" s="316">
        <f>(J49+Q49+X49+AE49+AL49+AS49+AZ49)*15</f>
        <v>0</v>
      </c>
      <c r="F49" s="317">
        <f t="shared" ref="F49:I50" si="16">(L49+S49+Z49+AG49+AN49+AU49+BB49)*15</f>
        <v>0</v>
      </c>
      <c r="G49" s="317">
        <f t="shared" si="16"/>
        <v>0</v>
      </c>
      <c r="H49" s="317">
        <f t="shared" si="16"/>
        <v>45</v>
      </c>
      <c r="I49" s="316">
        <f t="shared" si="16"/>
        <v>0</v>
      </c>
      <c r="J49" s="169"/>
      <c r="K49" s="162"/>
      <c r="L49" s="170"/>
      <c r="M49" s="170"/>
      <c r="N49" s="170"/>
      <c r="O49" s="171"/>
      <c r="P49" s="172"/>
      <c r="Q49" s="161"/>
      <c r="R49" s="166"/>
      <c r="S49" s="163"/>
      <c r="T49" s="163"/>
      <c r="U49" s="163"/>
      <c r="V49" s="164"/>
      <c r="W49" s="165"/>
      <c r="X49" s="161"/>
      <c r="Y49" s="166"/>
      <c r="Z49" s="163"/>
      <c r="AA49" s="163"/>
      <c r="AB49" s="163"/>
      <c r="AC49" s="164"/>
      <c r="AD49" s="165"/>
      <c r="AE49" s="161"/>
      <c r="AF49" s="166"/>
      <c r="AG49" s="163"/>
      <c r="AH49" s="163"/>
      <c r="AI49" s="163"/>
      <c r="AJ49" s="164"/>
      <c r="AK49" s="165"/>
      <c r="AL49" s="161"/>
      <c r="AM49" s="166"/>
      <c r="AN49" s="163"/>
      <c r="AO49" s="163"/>
      <c r="AP49" s="163"/>
      <c r="AQ49" s="164"/>
      <c r="AR49" s="165"/>
      <c r="AS49" s="161"/>
      <c r="AT49" s="166"/>
      <c r="AU49" s="163"/>
      <c r="AV49" s="163"/>
      <c r="AW49" s="163"/>
      <c r="AX49" s="164"/>
      <c r="AY49" s="165"/>
      <c r="AZ49" s="167"/>
      <c r="BA49" s="183" t="s">
        <v>28</v>
      </c>
      <c r="BB49" s="163"/>
      <c r="BC49" s="163"/>
      <c r="BD49" s="163">
        <v>3</v>
      </c>
      <c r="BE49" s="164"/>
      <c r="BF49" s="165">
        <v>15</v>
      </c>
      <c r="BG49" s="168"/>
    </row>
    <row r="50" spans="1:59" x14ac:dyDescent="0.2">
      <c r="A50" s="143">
        <f t="shared" si="3"/>
        <v>41</v>
      </c>
      <c r="B50" s="268" t="s">
        <v>68</v>
      </c>
      <c r="C50" s="268"/>
      <c r="D50" s="308">
        <f>E50+F50+G50+H50+I50</f>
        <v>45</v>
      </c>
      <c r="E50" s="318">
        <f>(J50+Q50+X50+AE50+AL50+AS50+AZ50)*15</f>
        <v>0</v>
      </c>
      <c r="F50" s="319">
        <f t="shared" si="16"/>
        <v>0</v>
      </c>
      <c r="G50" s="319">
        <f t="shared" si="16"/>
        <v>0</v>
      </c>
      <c r="H50" s="319">
        <f t="shared" si="16"/>
        <v>0</v>
      </c>
      <c r="I50" s="320">
        <f t="shared" si="16"/>
        <v>45</v>
      </c>
      <c r="J50" s="169"/>
      <c r="K50" s="162"/>
      <c r="L50" s="170"/>
      <c r="M50" s="170"/>
      <c r="N50" s="170"/>
      <c r="O50" s="171"/>
      <c r="P50" s="172"/>
      <c r="Q50" s="161"/>
      <c r="R50" s="166"/>
      <c r="S50" s="163"/>
      <c r="T50" s="163"/>
      <c r="U50" s="163"/>
      <c r="V50" s="164"/>
      <c r="W50" s="165"/>
      <c r="X50" s="161"/>
      <c r="Y50" s="166"/>
      <c r="Z50" s="163"/>
      <c r="AA50" s="163"/>
      <c r="AB50" s="163"/>
      <c r="AC50" s="164"/>
      <c r="AD50" s="165"/>
      <c r="AE50" s="161"/>
      <c r="AF50" s="166"/>
      <c r="AG50" s="163"/>
      <c r="AH50" s="163"/>
      <c r="AI50" s="163"/>
      <c r="AJ50" s="164"/>
      <c r="AK50" s="165"/>
      <c r="AL50" s="161"/>
      <c r="AM50" s="166"/>
      <c r="AN50" s="163"/>
      <c r="AO50" s="163"/>
      <c r="AP50" s="163"/>
      <c r="AQ50" s="164"/>
      <c r="AR50" s="165"/>
      <c r="AS50" s="161"/>
      <c r="AT50" s="166"/>
      <c r="AU50" s="163"/>
      <c r="AV50" s="163"/>
      <c r="AW50" s="163"/>
      <c r="AX50" s="164"/>
      <c r="AY50" s="165"/>
      <c r="AZ50" s="167"/>
      <c r="BA50" s="166"/>
      <c r="BB50" s="163"/>
      <c r="BC50" s="163"/>
      <c r="BD50" s="163"/>
      <c r="BE50" s="164">
        <v>3</v>
      </c>
      <c r="BF50" s="165">
        <v>3</v>
      </c>
      <c r="BG50" s="168"/>
    </row>
    <row r="51" spans="1:59" s="156" customFormat="1" x14ac:dyDescent="0.2">
      <c r="A51" s="143">
        <f t="shared" si="3"/>
        <v>42</v>
      </c>
      <c r="B51" s="321" t="s">
        <v>69</v>
      </c>
      <c r="C51" s="322"/>
      <c r="D51" s="303">
        <f>E51+F51+G51+H51+I51</f>
        <v>15</v>
      </c>
      <c r="E51" s="171">
        <f>(J51+Q51+X51+AE51+AL51+AS51+AZ51)*15</f>
        <v>15</v>
      </c>
      <c r="F51" s="170">
        <f>(L51+S51+Z51+AG51+AN51+AU51+BB51)*15</f>
        <v>0</v>
      </c>
      <c r="G51" s="170">
        <f>(M51+T51+AA51+AH51+AO51+AV51+BC51)*15</f>
        <v>0</v>
      </c>
      <c r="H51" s="170">
        <f>(N51+U51+AB51+AI51+AP51+AW51+BD51)*15</f>
        <v>0</v>
      </c>
      <c r="I51" s="323"/>
      <c r="J51" s="324">
        <v>1</v>
      </c>
      <c r="K51" s="325"/>
      <c r="L51" s="310"/>
      <c r="M51" s="310"/>
      <c r="N51" s="310"/>
      <c r="O51" s="309"/>
      <c r="P51" s="326">
        <v>2</v>
      </c>
      <c r="Q51" s="201"/>
      <c r="R51" s="205"/>
      <c r="S51" s="202"/>
      <c r="T51" s="202"/>
      <c r="U51" s="202"/>
      <c r="V51" s="203"/>
      <c r="W51" s="204"/>
      <c r="X51" s="201"/>
      <c r="Y51" s="205"/>
      <c r="Z51" s="202"/>
      <c r="AA51" s="202"/>
      <c r="AB51" s="202"/>
      <c r="AC51" s="203"/>
      <c r="AD51" s="204"/>
      <c r="AE51" s="201"/>
      <c r="AF51" s="205"/>
      <c r="AG51" s="202"/>
      <c r="AH51" s="202"/>
      <c r="AI51" s="202"/>
      <c r="AJ51" s="203"/>
      <c r="AK51" s="204"/>
      <c r="AL51" s="201"/>
      <c r="AM51" s="205"/>
      <c r="AN51" s="202"/>
      <c r="AO51" s="202"/>
      <c r="AP51" s="202"/>
      <c r="AQ51" s="203"/>
      <c r="AR51" s="204"/>
      <c r="AS51" s="201"/>
      <c r="AT51" s="205"/>
      <c r="AU51" s="202"/>
      <c r="AV51" s="202"/>
      <c r="AW51" s="202"/>
      <c r="AX51" s="203"/>
      <c r="AY51" s="204"/>
      <c r="AZ51" s="206"/>
      <c r="BA51" s="205"/>
      <c r="BB51" s="202"/>
      <c r="BC51" s="202"/>
      <c r="BD51" s="202"/>
      <c r="BE51" s="203"/>
      <c r="BF51" s="204"/>
      <c r="BG51" s="155"/>
    </row>
    <row r="52" spans="1:59" ht="14.25" customHeight="1" x14ac:dyDescent="0.2">
      <c r="A52" s="143"/>
      <c r="B52" s="271"/>
      <c r="C52" s="271"/>
      <c r="D52" s="272" t="s">
        <v>70</v>
      </c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8"/>
      <c r="BG52" s="168"/>
    </row>
    <row r="53" spans="1:59" x14ac:dyDescent="0.2">
      <c r="A53" s="143">
        <v>43</v>
      </c>
      <c r="B53" s="273" t="s">
        <v>71</v>
      </c>
      <c r="C53" s="273"/>
      <c r="D53" s="195">
        <f>E53+F53+G53+H53+I53</f>
        <v>90</v>
      </c>
      <c r="E53" s="199">
        <f>(J53+Q53+X53+AE53+AL53+AS53+AZ53)*15</f>
        <v>30</v>
      </c>
      <c r="F53" s="200">
        <f t="shared" ref="F53:I56" si="17">(L53+S53+Z53+AG53+AN53+AU53+BB53)*15</f>
        <v>30</v>
      </c>
      <c r="G53" s="200">
        <f t="shared" si="17"/>
        <v>30</v>
      </c>
      <c r="H53" s="200">
        <f t="shared" si="17"/>
        <v>0</v>
      </c>
      <c r="I53" s="209">
        <f t="shared" si="17"/>
        <v>0</v>
      </c>
      <c r="J53" s="210"/>
      <c r="K53" s="211"/>
      <c r="L53" s="200"/>
      <c r="M53" s="212"/>
      <c r="N53" s="200"/>
      <c r="O53" s="213"/>
      <c r="P53" s="212"/>
      <c r="Q53" s="210"/>
      <c r="R53" s="214"/>
      <c r="S53" s="200"/>
      <c r="T53" s="212"/>
      <c r="U53" s="200"/>
      <c r="V53" s="213"/>
      <c r="W53" s="212"/>
      <c r="X53" s="210"/>
      <c r="Y53" s="214"/>
      <c r="Z53" s="200"/>
      <c r="AA53" s="212"/>
      <c r="AB53" s="200"/>
      <c r="AC53" s="213"/>
      <c r="AD53" s="212"/>
      <c r="AE53" s="210">
        <v>2</v>
      </c>
      <c r="AF53" s="215" t="s">
        <v>28</v>
      </c>
      <c r="AG53" s="200">
        <v>2</v>
      </c>
      <c r="AH53" s="212">
        <v>2</v>
      </c>
      <c r="AI53" s="200"/>
      <c r="AJ53" s="213"/>
      <c r="AK53" s="212">
        <v>6</v>
      </c>
      <c r="AL53" s="210"/>
      <c r="AM53" s="215"/>
      <c r="AN53" s="200"/>
      <c r="AO53" s="212"/>
      <c r="AP53" s="200"/>
      <c r="AQ53" s="213"/>
      <c r="AR53" s="212"/>
      <c r="AS53" s="210"/>
      <c r="AT53" s="214"/>
      <c r="AU53" s="200"/>
      <c r="AV53" s="212"/>
      <c r="AW53" s="200"/>
      <c r="AX53" s="213"/>
      <c r="AY53" s="212"/>
      <c r="AZ53" s="210"/>
      <c r="BA53" s="214"/>
      <c r="BB53" s="200"/>
      <c r="BC53" s="212"/>
      <c r="BD53" s="200"/>
      <c r="BE53" s="213"/>
      <c r="BF53" s="213"/>
      <c r="BG53" s="168"/>
    </row>
    <row r="54" spans="1:59" x14ac:dyDescent="0.2">
      <c r="A54" s="143">
        <v>44</v>
      </c>
      <c r="B54" s="266" t="s">
        <v>72</v>
      </c>
      <c r="C54" s="266"/>
      <c r="D54" s="178">
        <f>E54+F54+G54+H54+I54</f>
        <v>60</v>
      </c>
      <c r="E54" s="164">
        <f>(J54+Q54+X54+AE54+AL54+AS54+AZ54)*15</f>
        <v>30</v>
      </c>
      <c r="F54" s="163">
        <f t="shared" si="17"/>
        <v>0</v>
      </c>
      <c r="G54" s="163">
        <f t="shared" si="17"/>
        <v>30</v>
      </c>
      <c r="H54" s="163">
        <f t="shared" si="17"/>
        <v>0</v>
      </c>
      <c r="I54" s="216">
        <f t="shared" si="17"/>
        <v>0</v>
      </c>
      <c r="J54" s="217"/>
      <c r="K54" s="218"/>
      <c r="L54" s="163"/>
      <c r="M54" s="191"/>
      <c r="N54" s="163"/>
      <c r="O54" s="219"/>
      <c r="P54" s="191"/>
      <c r="Q54" s="217">
        <v>2</v>
      </c>
      <c r="R54" s="220"/>
      <c r="S54" s="163"/>
      <c r="T54" s="191">
        <v>2</v>
      </c>
      <c r="U54" s="163"/>
      <c r="V54" s="219"/>
      <c r="W54" s="191">
        <v>3</v>
      </c>
      <c r="X54" s="217"/>
      <c r="Y54" s="220"/>
      <c r="Z54" s="163"/>
      <c r="AA54" s="191"/>
      <c r="AB54" s="163"/>
      <c r="AC54" s="219"/>
      <c r="AD54" s="191"/>
      <c r="AE54" s="217"/>
      <c r="AF54" s="220"/>
      <c r="AG54" s="163"/>
      <c r="AH54" s="191"/>
      <c r="AI54" s="163"/>
      <c r="AJ54" s="219"/>
      <c r="AK54" s="191"/>
      <c r="AL54" s="217"/>
      <c r="AM54" s="220"/>
      <c r="AN54" s="163"/>
      <c r="AO54" s="191"/>
      <c r="AP54" s="163"/>
      <c r="AQ54" s="219"/>
      <c r="AR54" s="191"/>
      <c r="AS54" s="217"/>
      <c r="AT54" s="220"/>
      <c r="AU54" s="163"/>
      <c r="AV54" s="191"/>
      <c r="AW54" s="163"/>
      <c r="AX54" s="219"/>
      <c r="AY54" s="191"/>
      <c r="AZ54" s="217"/>
      <c r="BA54" s="220"/>
      <c r="BB54" s="163"/>
      <c r="BC54" s="191"/>
      <c r="BD54" s="163"/>
      <c r="BE54" s="219"/>
      <c r="BF54" s="219"/>
      <c r="BG54" s="168"/>
    </row>
    <row r="55" spans="1:59" x14ac:dyDescent="0.2">
      <c r="A55" s="143">
        <f>A54+1</f>
        <v>45</v>
      </c>
      <c r="B55" s="266" t="s">
        <v>73</v>
      </c>
      <c r="C55" s="266"/>
      <c r="D55" s="178">
        <f>E55+F55+G55+H55+I55</f>
        <v>60</v>
      </c>
      <c r="E55" s="179">
        <f>(J55+Q55+X55+AE55+AL55+AS55+AZ55)*15</f>
        <v>30</v>
      </c>
      <c r="F55" s="180">
        <f t="shared" si="17"/>
        <v>0</v>
      </c>
      <c r="G55" s="180">
        <f t="shared" si="17"/>
        <v>15</v>
      </c>
      <c r="H55" s="180">
        <f t="shared" si="17"/>
        <v>15</v>
      </c>
      <c r="I55" s="180">
        <f t="shared" si="17"/>
        <v>0</v>
      </c>
      <c r="J55" s="217"/>
      <c r="K55" s="218"/>
      <c r="L55" s="163"/>
      <c r="M55" s="191"/>
      <c r="N55" s="163"/>
      <c r="O55" s="219"/>
      <c r="P55" s="191"/>
      <c r="Q55" s="217"/>
      <c r="R55" s="220"/>
      <c r="S55" s="163"/>
      <c r="T55" s="191"/>
      <c r="U55" s="163"/>
      <c r="V55" s="219"/>
      <c r="W55" s="191"/>
      <c r="X55" s="217"/>
      <c r="Y55" s="220"/>
      <c r="Z55" s="163"/>
      <c r="AA55" s="191"/>
      <c r="AB55" s="163"/>
      <c r="AC55" s="219"/>
      <c r="AD55" s="191"/>
      <c r="AE55" s="217"/>
      <c r="AF55" s="220"/>
      <c r="AG55" s="163"/>
      <c r="AH55" s="191"/>
      <c r="AI55" s="163"/>
      <c r="AJ55" s="219"/>
      <c r="AK55" s="191"/>
      <c r="AL55" s="217"/>
      <c r="AM55" s="220"/>
      <c r="AN55" s="163"/>
      <c r="AO55" s="191"/>
      <c r="AP55" s="163"/>
      <c r="AQ55" s="219"/>
      <c r="AR55" s="191"/>
      <c r="AS55" s="217">
        <v>2</v>
      </c>
      <c r="AT55" s="220"/>
      <c r="AU55" s="163"/>
      <c r="AV55" s="191">
        <v>1</v>
      </c>
      <c r="AW55" s="163">
        <v>1</v>
      </c>
      <c r="AX55" s="219"/>
      <c r="AY55" s="191">
        <v>4</v>
      </c>
      <c r="AZ55" s="217"/>
      <c r="BA55" s="220"/>
      <c r="BB55" s="163"/>
      <c r="BC55" s="191"/>
      <c r="BD55" s="163"/>
      <c r="BE55" s="219"/>
      <c r="BF55" s="219"/>
      <c r="BG55" s="168"/>
    </row>
    <row r="56" spans="1:59" x14ac:dyDescent="0.2">
      <c r="A56" s="143">
        <f>A55+1</f>
        <v>46</v>
      </c>
      <c r="B56" s="268" t="s">
        <v>74</v>
      </c>
      <c r="C56" s="268"/>
      <c r="D56" s="181">
        <f>E56+F56+G56+H56+I56</f>
        <v>60</v>
      </c>
      <c r="E56" s="192">
        <f>(J56+Q56+X56+AE56+AL56+AS56+AZ56)*15</f>
        <v>30</v>
      </c>
      <c r="F56" s="182">
        <f t="shared" si="17"/>
        <v>0</v>
      </c>
      <c r="G56" s="182">
        <f t="shared" si="17"/>
        <v>30</v>
      </c>
      <c r="H56" s="182">
        <f t="shared" si="17"/>
        <v>0</v>
      </c>
      <c r="I56" s="182">
        <f t="shared" si="17"/>
        <v>0</v>
      </c>
      <c r="J56" s="221"/>
      <c r="K56" s="222"/>
      <c r="L56" s="182"/>
      <c r="M56" s="192"/>
      <c r="N56" s="182"/>
      <c r="O56" s="223"/>
      <c r="P56" s="192"/>
      <c r="Q56" s="221"/>
      <c r="R56" s="224"/>
      <c r="S56" s="182"/>
      <c r="T56" s="192"/>
      <c r="U56" s="182"/>
      <c r="V56" s="223"/>
      <c r="W56" s="192"/>
      <c r="X56" s="221"/>
      <c r="Y56" s="224"/>
      <c r="Z56" s="182"/>
      <c r="AA56" s="192"/>
      <c r="AB56" s="182"/>
      <c r="AC56" s="223"/>
      <c r="AD56" s="192"/>
      <c r="AE56" s="221"/>
      <c r="AF56" s="225"/>
      <c r="AG56" s="182"/>
      <c r="AH56" s="192"/>
      <c r="AI56" s="182"/>
      <c r="AJ56" s="223"/>
      <c r="AK56" s="192"/>
      <c r="AL56" s="221">
        <v>2</v>
      </c>
      <c r="AM56" s="226" t="s">
        <v>28</v>
      </c>
      <c r="AN56" s="182"/>
      <c r="AO56" s="192">
        <v>2</v>
      </c>
      <c r="AP56" s="182"/>
      <c r="AQ56" s="223"/>
      <c r="AR56" s="192">
        <v>5</v>
      </c>
      <c r="AS56" s="221"/>
      <c r="AT56" s="225"/>
      <c r="AU56" s="182"/>
      <c r="AV56" s="192"/>
      <c r="AW56" s="182"/>
      <c r="AX56" s="223"/>
      <c r="AY56" s="192"/>
      <c r="AZ56" s="221"/>
      <c r="BA56" s="224"/>
      <c r="BB56" s="182"/>
      <c r="BC56" s="192"/>
      <c r="BD56" s="182"/>
      <c r="BE56" s="223"/>
      <c r="BF56" s="223"/>
      <c r="BG56" s="168"/>
    </row>
    <row r="57" spans="1:59" ht="13.5" customHeight="1" x14ac:dyDescent="0.2">
      <c r="A57" s="143"/>
      <c r="B57" s="274" t="s">
        <v>75</v>
      </c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168"/>
    </row>
    <row r="58" spans="1:59" x14ac:dyDescent="0.2">
      <c r="A58" s="143"/>
      <c r="B58" s="273" t="s">
        <v>75</v>
      </c>
      <c r="C58" s="273"/>
      <c r="D58" s="195">
        <f>E58+F58+G58+H58+I58</f>
        <v>465</v>
      </c>
      <c r="E58" s="199">
        <f>(J58+Q58+X58+AE58+AL58+AS58+AZ58)*15</f>
        <v>195</v>
      </c>
      <c r="F58" s="200">
        <f>(L58+S58+Z58+AG58+AN58+AU58+BB58)*15</f>
        <v>0</v>
      </c>
      <c r="G58" s="200">
        <f>(M58+T58+AA58+AH58+AO58+AV58+BC58)*15</f>
        <v>225</v>
      </c>
      <c r="H58" s="200">
        <f>(N58+U58+AB58+AI58+AP58+AW58+BD58)*15</f>
        <v>45</v>
      </c>
      <c r="I58" s="209">
        <f>(O58+V58+AC58+AJ58+AQ58+AX58+BE58)*15</f>
        <v>0</v>
      </c>
      <c r="J58" s="210"/>
      <c r="K58" s="211"/>
      <c r="L58" s="200"/>
      <c r="M58" s="212"/>
      <c r="N58" s="200"/>
      <c r="O58" s="213"/>
      <c r="P58" s="212"/>
      <c r="Q58" s="210"/>
      <c r="R58" s="214"/>
      <c r="S58" s="200"/>
      <c r="T58" s="212"/>
      <c r="U58" s="200"/>
      <c r="V58" s="213"/>
      <c r="W58" s="212"/>
      <c r="X58" s="210"/>
      <c r="Y58" s="214"/>
      <c r="Z58" s="200"/>
      <c r="AA58" s="212"/>
      <c r="AB58" s="200"/>
      <c r="AC58" s="213"/>
      <c r="AD58" s="212"/>
      <c r="AE58" s="210"/>
      <c r="AF58" s="214"/>
      <c r="AG58" s="200"/>
      <c r="AH58" s="212"/>
      <c r="AI58" s="200"/>
      <c r="AJ58" s="213"/>
      <c r="AK58" s="212"/>
      <c r="AL58" s="210">
        <f>'Obieralne (S)'!F33</f>
        <v>6</v>
      </c>
      <c r="AM58" s="214"/>
      <c r="AN58" s="200">
        <f>'Obieralne (S)'!G33</f>
        <v>0</v>
      </c>
      <c r="AO58" s="212">
        <f>'Obieralne (S)'!H33</f>
        <v>9</v>
      </c>
      <c r="AP58" s="200">
        <f>'Obieralne (S)'!I33</f>
        <v>0</v>
      </c>
      <c r="AQ58" s="213">
        <f>'Obieralne (S)'!J33</f>
        <v>0</v>
      </c>
      <c r="AR58" s="212">
        <f>'Obieralne (S)'!E34</f>
        <v>14</v>
      </c>
      <c r="AS58" s="210">
        <f>'Obieralne (S)'!L33</f>
        <v>5</v>
      </c>
      <c r="AT58" s="214"/>
      <c r="AU58" s="200">
        <f>'Obieralne (S)'!M33</f>
        <v>0</v>
      </c>
      <c r="AV58" s="200">
        <f>'Obieralne (S)'!N33</f>
        <v>3</v>
      </c>
      <c r="AW58" s="200">
        <f>'Obieralne (S)'!O33</f>
        <v>2</v>
      </c>
      <c r="AX58" s="213">
        <f>'Obieralne (S)'!P33</f>
        <v>0</v>
      </c>
      <c r="AY58" s="212">
        <f>'Obieralne (S)'!K34</f>
        <v>10</v>
      </c>
      <c r="AZ58" s="210">
        <f>'Obieralne (S)'!R33</f>
        <v>2</v>
      </c>
      <c r="BA58" s="214"/>
      <c r="BB58" s="200">
        <f>'Obieralne (S)'!S33</f>
        <v>0</v>
      </c>
      <c r="BC58" s="200">
        <f>'Obieralne (S)'!T33</f>
        <v>3</v>
      </c>
      <c r="BD58" s="200">
        <f>'Obieralne (S)'!U33</f>
        <v>1</v>
      </c>
      <c r="BE58" s="213">
        <f>'Obieralne (S)'!V33</f>
        <v>0</v>
      </c>
      <c r="BF58" s="213">
        <f>'Obieralne (S)'!Q33</f>
        <v>5</v>
      </c>
      <c r="BG58" s="168"/>
    </row>
    <row r="59" spans="1:59" x14ac:dyDescent="0.2">
      <c r="A59" s="143"/>
      <c r="B59" s="273"/>
      <c r="C59" s="273"/>
      <c r="D59" s="195"/>
      <c r="E59" s="199"/>
      <c r="F59" s="200"/>
      <c r="G59" s="200"/>
      <c r="H59" s="200"/>
      <c r="I59" s="209"/>
      <c r="J59" s="210"/>
      <c r="K59" s="211"/>
      <c r="L59" s="200"/>
      <c r="M59" s="212"/>
      <c r="N59" s="200"/>
      <c r="O59" s="213"/>
      <c r="P59" s="212"/>
      <c r="Q59" s="210"/>
      <c r="R59" s="214"/>
      <c r="S59" s="200"/>
      <c r="T59" s="212"/>
      <c r="U59" s="200"/>
      <c r="V59" s="213"/>
      <c r="W59" s="212"/>
      <c r="X59" s="210"/>
      <c r="Y59" s="214"/>
      <c r="Z59" s="200"/>
      <c r="AA59" s="212"/>
      <c r="AB59" s="200"/>
      <c r="AC59" s="213"/>
      <c r="AD59" s="212"/>
      <c r="AE59" s="210"/>
      <c r="AF59" s="214"/>
      <c r="AG59" s="200"/>
      <c r="AH59" s="212"/>
      <c r="AI59" s="200"/>
      <c r="AJ59" s="213"/>
      <c r="AK59" s="212"/>
      <c r="AL59" s="210"/>
      <c r="AM59" s="214"/>
      <c r="AN59" s="200"/>
      <c r="AO59" s="212"/>
      <c r="AP59" s="200"/>
      <c r="AQ59" s="213"/>
      <c r="AR59" s="212"/>
      <c r="AS59" s="210"/>
      <c r="AT59" s="214"/>
      <c r="AU59" s="200"/>
      <c r="AV59" s="200"/>
      <c r="AW59" s="200"/>
      <c r="AX59" s="213"/>
      <c r="AY59" s="212"/>
      <c r="AZ59" s="210"/>
      <c r="BA59" s="214"/>
      <c r="BB59" s="200"/>
      <c r="BC59" s="200"/>
      <c r="BD59" s="200"/>
      <c r="BE59" s="213"/>
      <c r="BF59" s="213"/>
      <c r="BG59" s="168"/>
    </row>
    <row r="60" spans="1:59" ht="14.25" customHeight="1" x14ac:dyDescent="0.2">
      <c r="A60" s="275" t="s">
        <v>76</v>
      </c>
      <c r="B60" s="275"/>
      <c r="C60" s="262" t="s">
        <v>6</v>
      </c>
      <c r="D60" s="276" t="e">
        <f t="shared" ref="D60:J60" si="18">SUM(D10:D58)</f>
        <v>#REF!</v>
      </c>
      <c r="E60" s="276" t="e">
        <f t="shared" si="18"/>
        <v>#REF!</v>
      </c>
      <c r="F60" s="276" t="e">
        <f t="shared" si="18"/>
        <v>#REF!</v>
      </c>
      <c r="G60" s="276" t="e">
        <f t="shared" si="18"/>
        <v>#REF!</v>
      </c>
      <c r="H60" s="276" t="e">
        <f t="shared" si="18"/>
        <v>#REF!</v>
      </c>
      <c r="I60" s="276" t="e">
        <f t="shared" si="18"/>
        <v>#REF!</v>
      </c>
      <c r="J60" s="227">
        <f t="shared" si="18"/>
        <v>11</v>
      </c>
      <c r="K60" s="228"/>
      <c r="L60" s="229">
        <f>SUM(L10:L58)</f>
        <v>10</v>
      </c>
      <c r="M60" s="230">
        <f>SUM(M10:M58)</f>
        <v>6</v>
      </c>
      <c r="N60" s="229">
        <f>SUM(N10:N58)</f>
        <v>0</v>
      </c>
      <c r="O60" s="231">
        <f>SUM(O10:O58)</f>
        <v>0</v>
      </c>
      <c r="P60" s="232">
        <f>SUM(P10:P51,P53:P56,P58:P58)</f>
        <v>30</v>
      </c>
      <c r="Q60" s="227">
        <f>SUM(Q10:Q58)</f>
        <v>13</v>
      </c>
      <c r="R60" s="233"/>
      <c r="S60" s="229">
        <f>SUM(S10:S58)</f>
        <v>10</v>
      </c>
      <c r="T60" s="230">
        <f>SUM(T10:T58)</f>
        <v>9</v>
      </c>
      <c r="U60" s="229">
        <f>SUM(U10:U58)</f>
        <v>0</v>
      </c>
      <c r="V60" s="231">
        <f>SUM(V10:V58)</f>
        <v>0</v>
      </c>
      <c r="W60" s="234">
        <f>SUM(W10:W51,W53:W56,W58:W58)</f>
        <v>30</v>
      </c>
      <c r="X60" s="227">
        <f>SUM(X10:X58)</f>
        <v>13</v>
      </c>
      <c r="Y60" s="233"/>
      <c r="Z60" s="229">
        <f>SUM(Z10:Z58)</f>
        <v>7</v>
      </c>
      <c r="AA60" s="230">
        <f>SUM(AA10:AA58)</f>
        <v>7</v>
      </c>
      <c r="AB60" s="229">
        <f>SUM(AB10:AB58)</f>
        <v>0</v>
      </c>
      <c r="AC60" s="231">
        <f>SUM(AC10:AC58)</f>
        <v>0</v>
      </c>
      <c r="AD60" s="234">
        <f>SUM(AD10:AD51,AD53:AD56,AD58:AD58)</f>
        <v>30</v>
      </c>
      <c r="AE60" s="227">
        <f>SUM(AE10:AE58)</f>
        <v>13</v>
      </c>
      <c r="AF60" s="233"/>
      <c r="AG60" s="229">
        <f>SUM(AG10:AG58)</f>
        <v>3</v>
      </c>
      <c r="AH60" s="230">
        <f>SUM(AH10:AH58)</f>
        <v>11</v>
      </c>
      <c r="AI60" s="229">
        <f>SUM(AI10:AI58)</f>
        <v>0</v>
      </c>
      <c r="AJ60" s="231">
        <f>SUM(AJ10:AJ58)</f>
        <v>1</v>
      </c>
      <c r="AK60" s="234">
        <f>SUM(AK10:AK51,AK53:AK56,AK58:AK58)</f>
        <v>30</v>
      </c>
      <c r="AL60" s="227">
        <f>SUM(AL10:AL58)-2</f>
        <v>11</v>
      </c>
      <c r="AM60" s="233"/>
      <c r="AN60" s="229">
        <f>SUM(AN10:AN58)</f>
        <v>2</v>
      </c>
      <c r="AO60" s="230">
        <f>SUM(AO10:AO58)-1</f>
        <v>14</v>
      </c>
      <c r="AP60" s="229">
        <f>SUM(AP10:AP58)</f>
        <v>1</v>
      </c>
      <c r="AQ60" s="231">
        <f>SUM(AQ10:AQ58)</f>
        <v>0</v>
      </c>
      <c r="AR60" s="234">
        <f>SUM(AR10:AR51,AR53:AR56,AR58:AR58)</f>
        <v>30</v>
      </c>
      <c r="AS60" s="227">
        <f>SUM(AS10:AS58)-2</f>
        <v>14</v>
      </c>
      <c r="AT60" s="233"/>
      <c r="AU60" s="229">
        <f>SUM(AU10:AU58)</f>
        <v>2</v>
      </c>
      <c r="AV60" s="230">
        <f>SUM(AV10:AV58)-1</f>
        <v>6</v>
      </c>
      <c r="AW60" s="229">
        <f>SUM(AW10:AW58)</f>
        <v>3</v>
      </c>
      <c r="AX60" s="231">
        <f>SUM(AX10:AX58)</f>
        <v>0</v>
      </c>
      <c r="AY60" s="234">
        <f>SUM(AY10:AY51,AY53:AY56,AY58:AY58)</f>
        <v>30</v>
      </c>
      <c r="AZ60" s="227">
        <f>SUM(AZ10:AZ58)-1</f>
        <v>6</v>
      </c>
      <c r="BA60" s="233"/>
      <c r="BB60" s="229">
        <f>SUM(BB10:BB58)</f>
        <v>0</v>
      </c>
      <c r="BC60" s="230">
        <f>SUM(BC10:BC58)-2</f>
        <v>3</v>
      </c>
      <c r="BD60" s="229">
        <f>SUM(BD10:BD58)</f>
        <v>4</v>
      </c>
      <c r="BE60" s="235">
        <f>SUM(BE10:BE58)</f>
        <v>3</v>
      </c>
      <c r="BF60" s="234">
        <f>SUM(BF10:BF51,BF53:BF56,BF58:BF58)</f>
        <v>30</v>
      </c>
    </row>
    <row r="61" spans="1:59" ht="15.95" customHeight="1" x14ac:dyDescent="0.2">
      <c r="A61" s="275"/>
      <c r="B61" s="275"/>
      <c r="C61" s="262"/>
      <c r="D61" s="276"/>
      <c r="E61" s="276"/>
      <c r="F61" s="276"/>
      <c r="G61" s="276"/>
      <c r="H61" s="276"/>
      <c r="I61" s="276"/>
      <c r="J61" s="277">
        <f>SUM(J60,L60:O60)</f>
        <v>27</v>
      </c>
      <c r="K61" s="277"/>
      <c r="L61" s="277"/>
      <c r="M61" s="277"/>
      <c r="N61" s="277"/>
      <c r="O61" s="277"/>
      <c r="P61" s="236"/>
      <c r="Q61" s="278">
        <f>SUM(Q60,S60:V60)</f>
        <v>32</v>
      </c>
      <c r="R61" s="278"/>
      <c r="S61" s="278"/>
      <c r="T61" s="278"/>
      <c r="U61" s="278"/>
      <c r="V61" s="278"/>
      <c r="W61" s="236"/>
      <c r="X61" s="278">
        <f>SUM(X60,Z60:AC60)</f>
        <v>27</v>
      </c>
      <c r="Y61" s="278"/>
      <c r="Z61" s="278"/>
      <c r="AA61" s="278"/>
      <c r="AB61" s="278"/>
      <c r="AC61" s="278"/>
      <c r="AD61" s="236"/>
      <c r="AE61" s="278">
        <f>SUM(AE60,AG60:AJ60)</f>
        <v>28</v>
      </c>
      <c r="AF61" s="278"/>
      <c r="AG61" s="278"/>
      <c r="AH61" s="278"/>
      <c r="AI61" s="278"/>
      <c r="AJ61" s="278"/>
      <c r="AK61" s="236"/>
      <c r="AL61" s="278">
        <f>SUM(AL60,AN60:AQ60)</f>
        <v>28</v>
      </c>
      <c r="AM61" s="278"/>
      <c r="AN61" s="278"/>
      <c r="AO61" s="278"/>
      <c r="AP61" s="278"/>
      <c r="AQ61" s="278"/>
      <c r="AR61" s="236"/>
      <c r="AS61" s="278">
        <f>SUM(AS60,AU60:AX60)</f>
        <v>25</v>
      </c>
      <c r="AT61" s="278"/>
      <c r="AU61" s="278"/>
      <c r="AV61" s="278"/>
      <c r="AW61" s="278"/>
      <c r="AX61" s="278"/>
      <c r="AY61" s="236"/>
      <c r="AZ61" s="278">
        <f>SUM(AZ60,BB60:BE60)</f>
        <v>16</v>
      </c>
      <c r="BA61" s="278"/>
      <c r="BB61" s="278"/>
      <c r="BC61" s="278"/>
      <c r="BD61" s="278"/>
      <c r="BE61" s="278"/>
      <c r="BF61" s="235"/>
    </row>
    <row r="62" spans="1:59" ht="15.95" customHeight="1" x14ac:dyDescent="0.2">
      <c r="A62" s="275"/>
      <c r="B62" s="275"/>
      <c r="C62" s="262" t="s">
        <v>77</v>
      </c>
      <c r="D62" s="278" t="s">
        <v>78</v>
      </c>
      <c r="E62" s="278"/>
      <c r="F62" s="278"/>
      <c r="G62" s="278"/>
      <c r="H62" s="278"/>
      <c r="I62" s="278"/>
      <c r="J62" s="258">
        <f>COUNTA(K10:K58)</f>
        <v>2</v>
      </c>
      <c r="K62" s="258"/>
      <c r="L62" s="258"/>
      <c r="M62" s="258"/>
      <c r="N62" s="258"/>
      <c r="O62" s="258"/>
      <c r="P62" s="237"/>
      <c r="Q62" s="258">
        <f>COUNTA(R10:R58)</f>
        <v>2</v>
      </c>
      <c r="R62" s="258"/>
      <c r="S62" s="258"/>
      <c r="T62" s="258"/>
      <c r="U62" s="258"/>
      <c r="V62" s="258"/>
      <c r="W62" s="237"/>
      <c r="X62" s="258">
        <f>COUNTA(Y10:Y58)</f>
        <v>2</v>
      </c>
      <c r="Y62" s="258"/>
      <c r="Z62" s="258"/>
      <c r="AA62" s="258"/>
      <c r="AB62" s="258"/>
      <c r="AC62" s="258"/>
      <c r="AD62" s="237"/>
      <c r="AE62" s="258">
        <f>COUNTA(AF10:AF58)</f>
        <v>2</v>
      </c>
      <c r="AF62" s="258"/>
      <c r="AG62" s="258"/>
      <c r="AH62" s="258"/>
      <c r="AI62" s="258"/>
      <c r="AJ62" s="258"/>
      <c r="AK62" s="237"/>
      <c r="AL62" s="258">
        <f>COUNTA(AM10:AM58)</f>
        <v>2</v>
      </c>
      <c r="AM62" s="258"/>
      <c r="AN62" s="258"/>
      <c r="AO62" s="258"/>
      <c r="AP62" s="258"/>
      <c r="AQ62" s="258"/>
      <c r="AR62" s="237"/>
      <c r="AS62" s="258">
        <f>COUNTA(AT10:AT58)</f>
        <v>2</v>
      </c>
      <c r="AT62" s="258"/>
      <c r="AU62" s="258"/>
      <c r="AV62" s="258"/>
      <c r="AW62" s="258"/>
      <c r="AX62" s="258"/>
      <c r="AY62" s="237"/>
      <c r="AZ62" s="258">
        <f>COUNTA(BA10:BA58)</f>
        <v>1</v>
      </c>
      <c r="BA62" s="258"/>
      <c r="BB62" s="258"/>
      <c r="BC62" s="258"/>
      <c r="BD62" s="258"/>
      <c r="BE62" s="258"/>
      <c r="BF62" s="235"/>
    </row>
    <row r="63" spans="1:59" ht="15.95" customHeight="1" x14ac:dyDescent="0.2">
      <c r="A63" s="275"/>
      <c r="B63" s="275"/>
      <c r="C63" s="262"/>
      <c r="D63" s="278" t="s">
        <v>79</v>
      </c>
      <c r="E63" s="278"/>
      <c r="F63" s="278"/>
      <c r="G63" s="278"/>
      <c r="H63" s="278"/>
      <c r="I63" s="278"/>
      <c r="J63" s="278">
        <v>5</v>
      </c>
      <c r="K63" s="278"/>
      <c r="L63" s="278"/>
      <c r="M63" s="278"/>
      <c r="N63" s="278"/>
      <c r="O63" s="278"/>
      <c r="P63" s="236"/>
      <c r="Q63" s="278">
        <f>COUNTA(Q10:V58)-2*Q62</f>
        <v>18</v>
      </c>
      <c r="R63" s="278"/>
      <c r="S63" s="278"/>
      <c r="T63" s="278"/>
      <c r="U63" s="278"/>
      <c r="V63" s="278"/>
      <c r="W63" s="236"/>
      <c r="X63" s="278">
        <f>COUNTA(X10:AC58)-2*X62</f>
        <v>17</v>
      </c>
      <c r="Y63" s="278"/>
      <c r="Z63" s="278"/>
      <c r="AA63" s="278"/>
      <c r="AB63" s="278"/>
      <c r="AC63" s="278"/>
      <c r="AD63" s="236"/>
      <c r="AE63" s="278">
        <f>COUNTA(AE10:AJ58)-2*AE62</f>
        <v>16</v>
      </c>
      <c r="AF63" s="278"/>
      <c r="AG63" s="278"/>
      <c r="AH63" s="278"/>
      <c r="AI63" s="278"/>
      <c r="AJ63" s="278"/>
      <c r="AK63" s="236"/>
      <c r="AL63" s="278">
        <f>COUNTA(AL10:AQ58)-2*AL62</f>
        <v>15</v>
      </c>
      <c r="AM63" s="278"/>
      <c r="AN63" s="278"/>
      <c r="AO63" s="278"/>
      <c r="AP63" s="278"/>
      <c r="AQ63" s="278"/>
      <c r="AR63" s="236"/>
      <c r="AS63" s="278">
        <f>COUNTA(AS10:AX58)-2*AS62</f>
        <v>14</v>
      </c>
      <c r="AT63" s="278"/>
      <c r="AU63" s="278"/>
      <c r="AV63" s="278"/>
      <c r="AW63" s="278"/>
      <c r="AX63" s="278"/>
      <c r="AY63" s="236"/>
      <c r="AZ63" s="278">
        <f>COUNTA(AZ10:BE58)-2*AZ62</f>
        <v>10</v>
      </c>
      <c r="BA63" s="278"/>
      <c r="BB63" s="278"/>
      <c r="BC63" s="278"/>
      <c r="BD63" s="278"/>
      <c r="BE63" s="278"/>
      <c r="BF63" s="235"/>
    </row>
    <row r="64" spans="1:59" ht="15.95" customHeight="1" x14ac:dyDescent="0.2">
      <c r="A64" s="275"/>
      <c r="B64" s="275"/>
      <c r="C64" s="238" t="s">
        <v>80</v>
      </c>
      <c r="D64" s="239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81"/>
      <c r="Y64" s="281"/>
      <c r="Z64" s="281"/>
      <c r="AA64" s="281"/>
      <c r="AB64" s="281"/>
      <c r="AC64" s="281"/>
      <c r="AD64" s="240"/>
      <c r="AE64" s="281" t="s">
        <v>81</v>
      </c>
      <c r="AF64" s="281"/>
      <c r="AG64" s="281"/>
      <c r="AH64" s="281"/>
      <c r="AI64" s="281"/>
      <c r="AJ64" s="281"/>
      <c r="AK64" s="240"/>
      <c r="AL64" s="281"/>
      <c r="AM64" s="281"/>
      <c r="AN64" s="281"/>
      <c r="AO64" s="281"/>
      <c r="AP64" s="281"/>
      <c r="AQ64" s="281"/>
      <c r="AR64" s="240"/>
      <c r="AS64" s="281" t="s">
        <v>82</v>
      </c>
      <c r="AT64" s="281"/>
      <c r="AU64" s="281"/>
      <c r="AV64" s="281"/>
      <c r="AW64" s="281"/>
      <c r="AX64" s="281"/>
      <c r="AY64" s="240"/>
      <c r="AZ64" s="281"/>
      <c r="BA64" s="281"/>
      <c r="BB64" s="281"/>
      <c r="BC64" s="281"/>
      <c r="BD64" s="281"/>
      <c r="BE64" s="281"/>
      <c r="BF64" s="241"/>
    </row>
    <row r="65" spans="1:58" ht="31.5" customHeight="1" x14ac:dyDescent="0.2">
      <c r="A65" s="242"/>
      <c r="B65" s="243" t="s">
        <v>83</v>
      </c>
      <c r="C65" s="244">
        <f>P60+W60+AD60+AK60+AR60+AY60+BF60</f>
        <v>210</v>
      </c>
      <c r="D65" s="245" t="e">
        <f>E60/D60</f>
        <v>#REF!</v>
      </c>
      <c r="E65" s="246"/>
      <c r="F65" s="282" t="e">
        <f>(F60+G60+H60+I60)*100/D60</f>
        <v>#REF!</v>
      </c>
      <c r="G65" s="282"/>
      <c r="H65" s="282"/>
      <c r="I65" s="236" t="s">
        <v>84</v>
      </c>
      <c r="J65" s="247"/>
      <c r="K65" s="228"/>
      <c r="L65" s="236"/>
      <c r="M65" s="236" t="s">
        <v>8</v>
      </c>
      <c r="N65" s="236"/>
      <c r="O65" s="236"/>
      <c r="P65" s="248"/>
      <c r="Q65" s="247"/>
      <c r="R65" s="233"/>
      <c r="S65" s="236"/>
      <c r="T65" s="236" t="s">
        <v>9</v>
      </c>
      <c r="U65" s="236"/>
      <c r="V65" s="236"/>
      <c r="W65" s="248"/>
      <c r="X65" s="247"/>
      <c r="Y65" s="233"/>
      <c r="Z65" s="236"/>
      <c r="AA65" s="236" t="s">
        <v>10</v>
      </c>
      <c r="AB65" s="236"/>
      <c r="AC65" s="236"/>
      <c r="AD65" s="248"/>
      <c r="AE65" s="247"/>
      <c r="AF65" s="233"/>
      <c r="AG65" s="236"/>
      <c r="AH65" s="236" t="s">
        <v>11</v>
      </c>
      <c r="AI65" s="236"/>
      <c r="AJ65" s="236"/>
      <c r="AK65" s="248"/>
      <c r="AL65" s="247"/>
      <c r="AM65" s="233"/>
      <c r="AN65" s="236"/>
      <c r="AO65" s="236" t="s">
        <v>12</v>
      </c>
      <c r="AP65" s="236"/>
      <c r="AQ65" s="236"/>
      <c r="AR65" s="248"/>
      <c r="AS65" s="247"/>
      <c r="AT65" s="233"/>
      <c r="AU65" s="236"/>
      <c r="AV65" s="236" t="s">
        <v>13</v>
      </c>
      <c r="AW65" s="236"/>
      <c r="AX65" s="236"/>
      <c r="AY65" s="248"/>
      <c r="AZ65" s="247"/>
      <c r="BA65" s="233"/>
      <c r="BB65" s="236"/>
      <c r="BC65" s="236" t="s">
        <v>14</v>
      </c>
      <c r="BD65" s="236"/>
      <c r="BE65" s="236"/>
      <c r="BF65" s="248"/>
    </row>
  </sheetData>
  <mergeCells count="120">
    <mergeCell ref="J62:O62"/>
    <mergeCell ref="Q62:V62"/>
    <mergeCell ref="D2:AR2"/>
    <mergeCell ref="X64:AC64"/>
    <mergeCell ref="AE64:AJ64"/>
    <mergeCell ref="AL64:AQ64"/>
    <mergeCell ref="AS64:AX64"/>
    <mergeCell ref="AZ64:BE64"/>
    <mergeCell ref="F65:H65"/>
    <mergeCell ref="X62:AC62"/>
    <mergeCell ref="AE62:AJ62"/>
    <mergeCell ref="AL62:AQ62"/>
    <mergeCell ref="AS62:AX62"/>
    <mergeCell ref="AZ62:BE62"/>
    <mergeCell ref="D63:I63"/>
    <mergeCell ref="J63:O63"/>
    <mergeCell ref="Q63:V63"/>
    <mergeCell ref="X63:AC63"/>
    <mergeCell ref="AE63:AJ63"/>
    <mergeCell ref="AL63:AQ63"/>
    <mergeCell ref="AS63:AX63"/>
    <mergeCell ref="AZ63:BE63"/>
    <mergeCell ref="I7:I9"/>
    <mergeCell ref="J8:BF8"/>
    <mergeCell ref="B53:C53"/>
    <mergeCell ref="B54:C54"/>
    <mergeCell ref="B55:C55"/>
    <mergeCell ref="B56:C56"/>
    <mergeCell ref="B57:BF57"/>
    <mergeCell ref="B58:C58"/>
    <mergeCell ref="B59:C59"/>
    <mergeCell ref="A60:B64"/>
    <mergeCell ref="C60:C61"/>
    <mergeCell ref="D60:D61"/>
    <mergeCell ref="E60:E61"/>
    <mergeCell ref="F60:F61"/>
    <mergeCell ref="G60:G61"/>
    <mergeCell ref="H60:H61"/>
    <mergeCell ref="I60:I61"/>
    <mergeCell ref="J61:O61"/>
    <mergeCell ref="Q61:V61"/>
    <mergeCell ref="X61:AC61"/>
    <mergeCell ref="AE61:AJ61"/>
    <mergeCell ref="AL61:AQ61"/>
    <mergeCell ref="AS61:AX61"/>
    <mergeCell ref="AZ61:BE61"/>
    <mergeCell ref="C62:C63"/>
    <mergeCell ref="D62:I62"/>
    <mergeCell ref="B44:C44"/>
    <mergeCell ref="B45:C45"/>
    <mergeCell ref="B46:C46"/>
    <mergeCell ref="B47:C47"/>
    <mergeCell ref="B48:C48"/>
    <mergeCell ref="AS48:AX48"/>
    <mergeCell ref="B49:C49"/>
    <mergeCell ref="B50:C50"/>
    <mergeCell ref="B52:C52"/>
    <mergeCell ref="D52:AQ52"/>
    <mergeCell ref="B36:C36"/>
    <mergeCell ref="B37:C37"/>
    <mergeCell ref="B38:C38"/>
    <mergeCell ref="B39:C39"/>
    <mergeCell ref="B40:C40"/>
    <mergeCell ref="B41:C41"/>
    <mergeCell ref="B42:C42"/>
    <mergeCell ref="AE42:AJ42"/>
    <mergeCell ref="B43:C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AS6:AY7"/>
    <mergeCell ref="AZ6:BF7"/>
    <mergeCell ref="E7:E9"/>
    <mergeCell ref="B10:C10"/>
    <mergeCell ref="B11:C11"/>
    <mergeCell ref="B12:C12"/>
    <mergeCell ref="B13:C13"/>
    <mergeCell ref="B14:C14"/>
    <mergeCell ref="B15:C15"/>
    <mergeCell ref="J9:K9"/>
    <mergeCell ref="Q9:R9"/>
    <mergeCell ref="F7:F9"/>
    <mergeCell ref="G7:G9"/>
    <mergeCell ref="H7:H9"/>
    <mergeCell ref="X9:Y9"/>
    <mergeCell ref="AE9:AF9"/>
    <mergeCell ref="AL9:AM9"/>
    <mergeCell ref="AS9:AT9"/>
    <mergeCell ref="AZ9:BA9"/>
    <mergeCell ref="A1:C3"/>
    <mergeCell ref="D1:AR1"/>
    <mergeCell ref="AS1:BF3"/>
    <mergeCell ref="D3:AR3"/>
    <mergeCell ref="A4:BF4"/>
    <mergeCell ref="A5:A9"/>
    <mergeCell ref="B5:C9"/>
    <mergeCell ref="D5:I5"/>
    <mergeCell ref="J5:BF5"/>
    <mergeCell ref="D6:D9"/>
    <mergeCell ref="E6:I6"/>
    <mergeCell ref="J6:P7"/>
    <mergeCell ref="Q6:W7"/>
    <mergeCell ref="X6:AD7"/>
    <mergeCell ref="AE6:AK7"/>
    <mergeCell ref="AL6:AR7"/>
  </mergeCells>
  <pageMargins left="1.25972222222222" right="0.23611111111111099" top="0.23611111111111099" bottom="0.196527777777778" header="0.51180555555555496" footer="0.51180555555555496"/>
  <pageSetup paperSize="9" scale="6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9"/>
  <sheetViews>
    <sheetView zoomScaleNormal="100" workbookViewId="0">
      <selection activeCell="AB25" sqref="AB25"/>
    </sheetView>
  </sheetViews>
  <sheetFormatPr defaultRowHeight="12.75" x14ac:dyDescent="0.2"/>
  <cols>
    <col min="1" max="1" width="2.28515625" style="1"/>
    <col min="2" max="2" width="6.85546875" style="1"/>
    <col min="3" max="3" width="57.85546875" style="4"/>
    <col min="4" max="4" width="29" style="4"/>
    <col min="5" max="5" width="4" style="1"/>
    <col min="6" max="6" width="3.28515625" style="1"/>
    <col min="7" max="10" width="2.5703125" style="1"/>
    <col min="11" max="11" width="4.28515625" style="1"/>
    <col min="12" max="16" width="2.5703125" style="1"/>
    <col min="17" max="17" width="4.28515625" style="1"/>
    <col min="18" max="18" width="3.28515625" style="1"/>
    <col min="19" max="19" width="2.7109375" style="5"/>
    <col min="20" max="20" width="3.28515625" style="5"/>
    <col min="21" max="22" width="2.5703125" style="5"/>
    <col min="23" max="23" width="5.28515625" style="5"/>
    <col min="24" max="24" width="5.5703125" style="5"/>
    <col min="25" max="1025" width="9" style="1"/>
  </cols>
  <sheetData>
    <row r="1" spans="1:1024" ht="18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 customHeight="1" x14ac:dyDescent="0.25">
      <c r="A2"/>
      <c r="B2" s="284" t="s">
        <v>85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7" customFormat="1" ht="15" customHeight="1" x14ac:dyDescent="0.2">
      <c r="B3" s="285" t="s">
        <v>145</v>
      </c>
      <c r="C3" s="285"/>
      <c r="D3" s="285" t="s">
        <v>149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</row>
    <row r="4" spans="1:1024" ht="15" customHeight="1" x14ac:dyDescent="0.2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 x14ac:dyDescent="0.25">
      <c r="A5" s="7"/>
      <c r="B5" s="6"/>
      <c r="C5" s="6" t="s">
        <v>86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">
      <c r="A6" s="7"/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1"/>
      <c r="W6" s="11"/>
      <c r="X6" s="1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/>
      <c r="B7" s="12"/>
      <c r="C7" s="13"/>
      <c r="D7" s="13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7" t="s">
        <v>87</v>
      </c>
      <c r="X7" s="28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 s="14" t="s">
        <v>2</v>
      </c>
      <c r="C8" s="15" t="s">
        <v>3</v>
      </c>
      <c r="D8" s="16" t="s">
        <v>88</v>
      </c>
      <c r="E8" s="288" t="s">
        <v>12</v>
      </c>
      <c r="F8" s="288"/>
      <c r="G8" s="288"/>
      <c r="H8" s="288"/>
      <c r="I8" s="288"/>
      <c r="J8" s="288"/>
      <c r="K8" s="288" t="s">
        <v>13</v>
      </c>
      <c r="L8" s="288"/>
      <c r="M8" s="288"/>
      <c r="N8" s="288"/>
      <c r="O8" s="288"/>
      <c r="P8" s="288"/>
      <c r="Q8" s="288" t="s">
        <v>14</v>
      </c>
      <c r="R8" s="288"/>
      <c r="S8" s="288"/>
      <c r="T8" s="288"/>
      <c r="U8" s="288"/>
      <c r="V8" s="288"/>
      <c r="W8" s="289" t="s">
        <v>89</v>
      </c>
      <c r="X8" s="28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" customFormat="1" ht="12.75" customHeight="1" x14ac:dyDescent="0.2">
      <c r="B9" s="18"/>
      <c r="C9" s="19"/>
      <c r="D9" s="20"/>
      <c r="E9" s="21" t="s">
        <v>26</v>
      </c>
      <c r="F9" s="22" t="s">
        <v>21</v>
      </c>
      <c r="G9" s="23" t="s">
        <v>22</v>
      </c>
      <c r="H9" s="23" t="s">
        <v>23</v>
      </c>
      <c r="I9" s="23" t="s">
        <v>24</v>
      </c>
      <c r="J9" s="24" t="s">
        <v>25</v>
      </c>
      <c r="K9" s="25" t="s">
        <v>26</v>
      </c>
      <c r="L9" s="22" t="s">
        <v>21</v>
      </c>
      <c r="M9" s="23" t="s">
        <v>22</v>
      </c>
      <c r="N9" s="23" t="s">
        <v>23</v>
      </c>
      <c r="O9" s="23" t="s">
        <v>24</v>
      </c>
      <c r="P9" s="26" t="s">
        <v>25</v>
      </c>
      <c r="Q9" s="21" t="s">
        <v>26</v>
      </c>
      <c r="R9" s="27" t="s">
        <v>21</v>
      </c>
      <c r="S9" s="28" t="s">
        <v>22</v>
      </c>
      <c r="T9" s="28" t="s">
        <v>23</v>
      </c>
      <c r="U9" s="28" t="s">
        <v>24</v>
      </c>
      <c r="V9" s="24" t="s">
        <v>25</v>
      </c>
      <c r="W9" s="29" t="s">
        <v>26</v>
      </c>
      <c r="X9" s="24" t="s">
        <v>90</v>
      </c>
    </row>
    <row r="10" spans="1:1024" ht="12.75" customHeight="1" x14ac:dyDescent="0.2">
      <c r="A10" s="5"/>
      <c r="B10" s="18"/>
      <c r="C10" s="30" t="s">
        <v>91</v>
      </c>
      <c r="D10" s="13"/>
      <c r="E10" s="31"/>
      <c r="F10" s="290"/>
      <c r="G10" s="290"/>
      <c r="H10" s="290"/>
      <c r="I10" s="290"/>
      <c r="J10" s="290"/>
      <c r="K10" s="31"/>
      <c r="L10" s="290"/>
      <c r="M10" s="290"/>
      <c r="N10" s="290"/>
      <c r="O10" s="290"/>
      <c r="P10" s="290"/>
      <c r="Q10" s="31"/>
      <c r="R10" s="290"/>
      <c r="S10" s="290"/>
      <c r="T10" s="290"/>
      <c r="U10" s="290"/>
      <c r="V10" s="290"/>
      <c r="W10" s="32"/>
      <c r="X10" s="33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2.75" customHeight="1" x14ac:dyDescent="0.2">
      <c r="A11" s="5"/>
      <c r="B11" s="18"/>
      <c r="C11" s="34" t="s">
        <v>92</v>
      </c>
      <c r="D11" s="35"/>
      <c r="E11" s="36"/>
      <c r="F11" s="291"/>
      <c r="G11" s="291"/>
      <c r="H11" s="291"/>
      <c r="I11" s="291"/>
      <c r="J11" s="291"/>
      <c r="K11" s="36"/>
      <c r="L11" s="291"/>
      <c r="M11" s="291"/>
      <c r="N11" s="291"/>
      <c r="O11" s="291"/>
      <c r="P11" s="291"/>
      <c r="Q11" s="36"/>
      <c r="R11" s="291"/>
      <c r="S11" s="291"/>
      <c r="T11" s="291"/>
      <c r="U11" s="291"/>
      <c r="V11" s="291"/>
      <c r="W11" s="32"/>
      <c r="X11" s="33">
        <f>SUM(F11,L11,R11)</f>
        <v>0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37" customFormat="1" x14ac:dyDescent="0.2">
      <c r="B12" s="38"/>
      <c r="C12" s="39" t="s">
        <v>93</v>
      </c>
      <c r="D12" s="39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40">
        <f>SUM(W13:W32)</f>
        <v>29</v>
      </c>
      <c r="X12" s="41">
        <f>SUM(X13,X15,X17,X19,X21,X23,X25,X27,X31)</f>
        <v>405</v>
      </c>
      <c r="Y12" s="7"/>
    </row>
    <row r="13" spans="1:1024" x14ac:dyDescent="0.2">
      <c r="A13"/>
      <c r="B13" s="17" t="s">
        <v>94</v>
      </c>
      <c r="C13" s="42" t="s">
        <v>95</v>
      </c>
      <c r="D13" s="43"/>
      <c r="E13" s="293">
        <v>3</v>
      </c>
      <c r="F13" s="44">
        <v>1</v>
      </c>
      <c r="G13" s="45"/>
      <c r="H13" s="45">
        <v>2</v>
      </c>
      <c r="I13" s="45"/>
      <c r="J13" s="46"/>
      <c r="K13" s="293"/>
      <c r="L13" s="47"/>
      <c r="M13" s="48"/>
      <c r="N13" s="48"/>
      <c r="O13" s="48"/>
      <c r="P13" s="49"/>
      <c r="Q13" s="293"/>
      <c r="R13" s="47"/>
      <c r="S13" s="48"/>
      <c r="T13" s="48"/>
      <c r="U13" s="48"/>
      <c r="V13" s="49"/>
      <c r="W13" s="294">
        <f>SUM(E13,K13,Q13)</f>
        <v>3</v>
      </c>
      <c r="X13" s="50">
        <f t="shared" ref="X13:X33" si="0">SUM(F13:J13,L13:P13,R13:V13)*15</f>
        <v>45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2" customFormat="1" x14ac:dyDescent="0.2">
      <c r="B14" s="51" t="s">
        <v>96</v>
      </c>
      <c r="C14" s="52" t="s">
        <v>97</v>
      </c>
      <c r="D14" s="53"/>
      <c r="E14" s="293"/>
      <c r="F14" s="54">
        <v>1</v>
      </c>
      <c r="G14" s="55"/>
      <c r="H14" s="55">
        <v>1</v>
      </c>
      <c r="I14" s="55">
        <v>1</v>
      </c>
      <c r="J14" s="56"/>
      <c r="K14" s="293"/>
      <c r="L14" s="54"/>
      <c r="M14" s="55"/>
      <c r="N14" s="55"/>
      <c r="O14" s="55"/>
      <c r="P14" s="57"/>
      <c r="Q14" s="293"/>
      <c r="R14" s="54"/>
      <c r="S14" s="55"/>
      <c r="T14" s="55"/>
      <c r="U14" s="55"/>
      <c r="V14" s="57"/>
      <c r="W14" s="294"/>
      <c r="X14" s="58">
        <f t="shared" si="0"/>
        <v>45</v>
      </c>
    </row>
    <row r="15" spans="1:1024" x14ac:dyDescent="0.2">
      <c r="A15" s="2"/>
      <c r="B15" s="59" t="s">
        <v>98</v>
      </c>
      <c r="C15" s="60" t="s">
        <v>99</v>
      </c>
      <c r="D15" s="61"/>
      <c r="E15" s="295">
        <v>3</v>
      </c>
      <c r="F15" s="62">
        <v>1</v>
      </c>
      <c r="G15" s="63"/>
      <c r="H15" s="63">
        <v>2</v>
      </c>
      <c r="I15" s="63"/>
      <c r="J15" s="64"/>
      <c r="K15" s="295"/>
      <c r="L15" s="62"/>
      <c r="M15" s="63"/>
      <c r="N15" s="63"/>
      <c r="O15" s="63"/>
      <c r="P15" s="65"/>
      <c r="Q15" s="295"/>
      <c r="R15" s="62"/>
      <c r="S15" s="63"/>
      <c r="T15" s="63"/>
      <c r="U15" s="63"/>
      <c r="V15" s="65"/>
      <c r="W15" s="296">
        <f>SUM(E15,K15,Q15)</f>
        <v>3</v>
      </c>
      <c r="X15" s="58">
        <f t="shared" si="0"/>
        <v>45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">
      <c r="A16" s="2"/>
      <c r="B16" s="66" t="s">
        <v>100</v>
      </c>
      <c r="C16" s="67" t="s">
        <v>101</v>
      </c>
      <c r="D16" s="3"/>
      <c r="E16" s="295"/>
      <c r="F16" s="68">
        <v>1</v>
      </c>
      <c r="G16" s="55"/>
      <c r="H16" s="69">
        <v>1</v>
      </c>
      <c r="I16" s="69">
        <v>1</v>
      </c>
      <c r="J16" s="70"/>
      <c r="K16" s="295"/>
      <c r="L16" s="68"/>
      <c r="M16" s="55"/>
      <c r="N16" s="69"/>
      <c r="O16" s="55"/>
      <c r="P16" s="57"/>
      <c r="Q16" s="295"/>
      <c r="R16" s="68"/>
      <c r="S16" s="55"/>
      <c r="T16" s="69"/>
      <c r="U16" s="55"/>
      <c r="V16" s="57"/>
      <c r="W16" s="296"/>
      <c r="X16" s="58">
        <f t="shared" si="0"/>
        <v>45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">
      <c r="A17" s="2"/>
      <c r="B17" s="71" t="s">
        <v>102</v>
      </c>
      <c r="C17" s="60" t="s">
        <v>103</v>
      </c>
      <c r="D17" s="61"/>
      <c r="E17" s="295">
        <v>3</v>
      </c>
      <c r="F17" s="62">
        <v>2</v>
      </c>
      <c r="G17" s="63"/>
      <c r="H17" s="63">
        <v>2</v>
      </c>
      <c r="I17" s="63"/>
      <c r="J17" s="64"/>
      <c r="K17" s="295"/>
      <c r="L17" s="62"/>
      <c r="M17" s="63"/>
      <c r="N17" s="63"/>
      <c r="O17" s="63"/>
      <c r="P17" s="65"/>
      <c r="Q17" s="295"/>
      <c r="R17" s="62"/>
      <c r="S17" s="63"/>
      <c r="T17" s="63"/>
      <c r="U17" s="63"/>
      <c r="V17" s="65"/>
      <c r="W17" s="296">
        <f>SUM(E17,K17,Q17)</f>
        <v>3</v>
      </c>
      <c r="X17" s="58">
        <f t="shared" si="0"/>
        <v>60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">
      <c r="A18" s="2"/>
      <c r="B18" s="66" t="s">
        <v>104</v>
      </c>
      <c r="C18" s="52" t="s">
        <v>105</v>
      </c>
      <c r="D18" s="53"/>
      <c r="E18" s="295"/>
      <c r="F18" s="68">
        <v>2</v>
      </c>
      <c r="G18" s="55"/>
      <c r="H18" s="69">
        <v>2</v>
      </c>
      <c r="I18" s="69"/>
      <c r="J18" s="70"/>
      <c r="K18" s="295"/>
      <c r="L18" s="68"/>
      <c r="M18" s="55"/>
      <c r="N18" s="69"/>
      <c r="O18" s="55"/>
      <c r="P18" s="57"/>
      <c r="Q18" s="295"/>
      <c r="R18" s="54"/>
      <c r="S18" s="55"/>
      <c r="T18" s="55"/>
      <c r="U18" s="55"/>
      <c r="V18" s="57"/>
      <c r="W18" s="296"/>
      <c r="X18" s="58">
        <f t="shared" si="0"/>
        <v>60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">
      <c r="A19" s="2"/>
      <c r="B19" s="66" t="s">
        <v>106</v>
      </c>
      <c r="C19" s="60" t="s">
        <v>107</v>
      </c>
      <c r="D19" s="72"/>
      <c r="E19" s="295">
        <v>3</v>
      </c>
      <c r="F19" s="62">
        <v>1</v>
      </c>
      <c r="G19" s="63"/>
      <c r="H19" s="63">
        <v>2</v>
      </c>
      <c r="I19" s="63"/>
      <c r="J19" s="64"/>
      <c r="K19" s="295"/>
      <c r="L19" s="62"/>
      <c r="M19" s="63"/>
      <c r="N19" s="63"/>
      <c r="O19" s="63"/>
      <c r="P19" s="65"/>
      <c r="Q19" s="295"/>
      <c r="R19" s="62"/>
      <c r="S19" s="63"/>
      <c r="T19" s="63"/>
      <c r="U19" s="63"/>
      <c r="V19" s="65"/>
      <c r="W19" s="296">
        <f>SUM(E19,K19,Q19)</f>
        <v>3</v>
      </c>
      <c r="X19" s="58">
        <f t="shared" si="0"/>
        <v>45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">
      <c r="A20" s="2"/>
      <c r="B20" s="66" t="s">
        <v>108</v>
      </c>
      <c r="C20" s="52" t="s">
        <v>109</v>
      </c>
      <c r="D20" s="3"/>
      <c r="E20" s="295"/>
      <c r="F20" s="73">
        <v>1</v>
      </c>
      <c r="G20" s="74"/>
      <c r="H20" s="74"/>
      <c r="I20" s="74">
        <v>2</v>
      </c>
      <c r="J20" s="75"/>
      <c r="K20" s="295"/>
      <c r="L20" s="76"/>
      <c r="M20" s="77"/>
      <c r="N20" s="77"/>
      <c r="O20" s="77"/>
      <c r="P20" s="78"/>
      <c r="Q20" s="295"/>
      <c r="R20" s="76"/>
      <c r="S20" s="77"/>
      <c r="T20" s="77"/>
      <c r="U20" s="77"/>
      <c r="V20" s="78"/>
      <c r="W20" s="296"/>
      <c r="X20" s="58">
        <f t="shared" si="0"/>
        <v>45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">
      <c r="A21"/>
      <c r="B21" s="79" t="s">
        <v>110</v>
      </c>
      <c r="C21" s="80" t="s">
        <v>111</v>
      </c>
      <c r="D21" s="61"/>
      <c r="E21" s="297">
        <v>2</v>
      </c>
      <c r="F21" s="81">
        <v>1</v>
      </c>
      <c r="G21" s="82"/>
      <c r="H21" s="82">
        <v>1</v>
      </c>
      <c r="I21" s="82"/>
      <c r="J21" s="83"/>
      <c r="K21" s="297"/>
      <c r="L21" s="84"/>
      <c r="M21" s="85"/>
      <c r="N21" s="85"/>
      <c r="O21" s="85"/>
      <c r="P21" s="86"/>
      <c r="Q21" s="297"/>
      <c r="R21" s="84"/>
      <c r="S21" s="85"/>
      <c r="T21" s="85"/>
      <c r="U21" s="85"/>
      <c r="V21" s="86"/>
      <c r="W21" s="294">
        <f>SUM(E21,K21,Q21)</f>
        <v>2</v>
      </c>
      <c r="X21" s="50">
        <f t="shared" si="0"/>
        <v>30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2" customFormat="1" x14ac:dyDescent="0.2">
      <c r="B22" s="66" t="s">
        <v>112</v>
      </c>
      <c r="C22" s="67" t="s">
        <v>113</v>
      </c>
      <c r="D22" s="61"/>
      <c r="E22" s="297"/>
      <c r="F22" s="68">
        <v>1</v>
      </c>
      <c r="G22" s="69"/>
      <c r="H22" s="69"/>
      <c r="I22" s="69">
        <v>1</v>
      </c>
      <c r="J22" s="70"/>
      <c r="K22" s="297"/>
      <c r="L22" s="54"/>
      <c r="M22" s="55"/>
      <c r="N22" s="55"/>
      <c r="O22" s="55"/>
      <c r="P22" s="57"/>
      <c r="Q22" s="297"/>
      <c r="R22" s="54"/>
      <c r="S22" s="55"/>
      <c r="T22" s="55"/>
      <c r="U22" s="55"/>
      <c r="V22" s="57"/>
      <c r="W22" s="294"/>
      <c r="X22" s="58">
        <f t="shared" si="0"/>
        <v>30</v>
      </c>
    </row>
    <row r="23" spans="1:1024" x14ac:dyDescent="0.2">
      <c r="A23"/>
      <c r="B23" s="66" t="s">
        <v>114</v>
      </c>
      <c r="C23" s="60" t="s">
        <v>115</v>
      </c>
      <c r="D23" s="87"/>
      <c r="E23" s="295"/>
      <c r="F23" s="88"/>
      <c r="G23" s="89"/>
      <c r="H23" s="89"/>
      <c r="I23" s="89"/>
      <c r="J23" s="90"/>
      <c r="K23" s="295"/>
      <c r="L23" s="88"/>
      <c r="M23" s="89"/>
      <c r="N23" s="89"/>
      <c r="O23" s="89"/>
      <c r="P23" s="91"/>
      <c r="Q23" s="295">
        <v>2</v>
      </c>
      <c r="R23" s="88">
        <v>1</v>
      </c>
      <c r="S23" s="89"/>
      <c r="T23" s="89">
        <v>1</v>
      </c>
      <c r="U23" s="89"/>
      <c r="V23" s="91"/>
      <c r="W23" s="294">
        <f>SUM(E23,K23,Q23)</f>
        <v>2</v>
      </c>
      <c r="X23" s="50">
        <f t="shared" si="0"/>
        <v>30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2" customFormat="1" x14ac:dyDescent="0.2">
      <c r="B24" s="66" t="s">
        <v>116</v>
      </c>
      <c r="C24" s="67" t="s">
        <v>117</v>
      </c>
      <c r="D24" s="53"/>
      <c r="E24" s="295"/>
      <c r="F24" s="68"/>
      <c r="G24" s="69"/>
      <c r="H24" s="69"/>
      <c r="I24" s="69"/>
      <c r="J24" s="70"/>
      <c r="K24" s="295"/>
      <c r="L24" s="54"/>
      <c r="M24" s="55"/>
      <c r="N24" s="55"/>
      <c r="O24" s="55"/>
      <c r="P24" s="57"/>
      <c r="Q24" s="295"/>
      <c r="R24" s="54">
        <v>1</v>
      </c>
      <c r="S24" s="55"/>
      <c r="T24" s="55">
        <v>1</v>
      </c>
      <c r="U24" s="55"/>
      <c r="V24" s="57"/>
      <c r="W24" s="294"/>
      <c r="X24" s="58">
        <f t="shared" si="0"/>
        <v>30</v>
      </c>
    </row>
    <row r="25" spans="1:1024" x14ac:dyDescent="0.2">
      <c r="A25"/>
      <c r="B25" s="79" t="s">
        <v>118</v>
      </c>
      <c r="C25" s="92" t="s">
        <v>119</v>
      </c>
      <c r="D25" s="93"/>
      <c r="E25" s="297"/>
      <c r="F25" s="81"/>
      <c r="G25" s="82"/>
      <c r="H25" s="82"/>
      <c r="I25" s="82"/>
      <c r="J25" s="83"/>
      <c r="K25" s="297">
        <v>3</v>
      </c>
      <c r="L25" s="84">
        <v>1</v>
      </c>
      <c r="M25" s="85"/>
      <c r="N25" s="85">
        <v>1</v>
      </c>
      <c r="O25" s="85">
        <v>1</v>
      </c>
      <c r="P25" s="86"/>
      <c r="Q25" s="297"/>
      <c r="R25" s="84"/>
      <c r="S25" s="85"/>
      <c r="T25" s="85"/>
      <c r="U25" s="85"/>
      <c r="V25" s="86"/>
      <c r="W25" s="294">
        <f>SUM(E25,K25,Q25)</f>
        <v>3</v>
      </c>
      <c r="X25" s="50">
        <f t="shared" si="0"/>
        <v>45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">
      <c r="A26"/>
      <c r="B26" s="79" t="s">
        <v>120</v>
      </c>
      <c r="C26" s="94" t="s">
        <v>121</v>
      </c>
      <c r="D26" s="95"/>
      <c r="E26" s="297"/>
      <c r="F26" s="96"/>
      <c r="G26" s="28"/>
      <c r="H26" s="28"/>
      <c r="I26" s="28"/>
      <c r="J26" s="24"/>
      <c r="K26" s="297"/>
      <c r="L26" s="97">
        <v>2</v>
      </c>
      <c r="M26" s="98"/>
      <c r="N26" s="98">
        <v>1</v>
      </c>
      <c r="O26" s="98"/>
      <c r="P26" s="99"/>
      <c r="Q26" s="297"/>
      <c r="R26" s="97"/>
      <c r="S26" s="98"/>
      <c r="T26" s="98"/>
      <c r="U26" s="98"/>
      <c r="V26" s="99"/>
      <c r="W26" s="294"/>
      <c r="X26" s="50">
        <f t="shared" si="0"/>
        <v>45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">
      <c r="A27"/>
      <c r="B27" s="79" t="s">
        <v>122</v>
      </c>
      <c r="C27" s="92" t="s">
        <v>123</v>
      </c>
      <c r="D27" s="72"/>
      <c r="E27" s="297"/>
      <c r="F27" s="100"/>
      <c r="G27" s="101"/>
      <c r="H27" s="101"/>
      <c r="I27" s="101"/>
      <c r="J27" s="102"/>
      <c r="K27" s="297">
        <v>3</v>
      </c>
      <c r="L27" s="84">
        <v>2</v>
      </c>
      <c r="M27" s="85"/>
      <c r="N27" s="85">
        <v>1</v>
      </c>
      <c r="O27" s="85"/>
      <c r="P27" s="86"/>
      <c r="Q27" s="297"/>
      <c r="R27" s="84"/>
      <c r="S27" s="85"/>
      <c r="T27" s="85"/>
      <c r="U27" s="85"/>
      <c r="V27" s="86"/>
      <c r="W27" s="294">
        <f>SUM(E27,K27,Q27)</f>
        <v>3</v>
      </c>
      <c r="X27" s="50">
        <f t="shared" si="0"/>
        <v>45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">
      <c r="A28"/>
      <c r="B28" s="79" t="s">
        <v>124</v>
      </c>
      <c r="C28" s="94" t="s">
        <v>125</v>
      </c>
      <c r="D28" s="3"/>
      <c r="E28" s="297"/>
      <c r="F28" s="96"/>
      <c r="G28" s="28"/>
      <c r="H28" s="28"/>
      <c r="I28" s="28"/>
      <c r="J28" s="24"/>
      <c r="K28" s="297"/>
      <c r="L28" s="97">
        <v>2</v>
      </c>
      <c r="M28" s="98"/>
      <c r="N28" s="98">
        <v>1</v>
      </c>
      <c r="O28" s="98"/>
      <c r="P28" s="99"/>
      <c r="Q28" s="297"/>
      <c r="R28" s="97"/>
      <c r="S28" s="98"/>
      <c r="T28" s="98"/>
      <c r="U28" s="98"/>
      <c r="V28" s="99"/>
      <c r="W28" s="294"/>
      <c r="X28" s="50">
        <f t="shared" si="0"/>
        <v>45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">
      <c r="A29"/>
      <c r="B29" s="79" t="s">
        <v>126</v>
      </c>
      <c r="C29" s="92" t="s">
        <v>127</v>
      </c>
      <c r="D29" s="72"/>
      <c r="E29" s="297"/>
      <c r="F29" s="103"/>
      <c r="G29" s="104"/>
      <c r="H29" s="104"/>
      <c r="I29" s="104"/>
      <c r="J29" s="105"/>
      <c r="K29" s="297">
        <v>4</v>
      </c>
      <c r="L29" s="84">
        <v>2</v>
      </c>
      <c r="M29" s="106"/>
      <c r="N29" s="106">
        <v>1</v>
      </c>
      <c r="O29" s="106">
        <v>1</v>
      </c>
      <c r="P29" s="107"/>
      <c r="Q29" s="297"/>
      <c r="R29" s="108"/>
      <c r="S29" s="106"/>
      <c r="T29" s="106"/>
      <c r="U29" s="106"/>
      <c r="V29" s="107"/>
      <c r="W29" s="294">
        <f>SUM(E29,K29,Q29)</f>
        <v>4</v>
      </c>
      <c r="X29" s="50">
        <f t="shared" si="0"/>
        <v>60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2" customFormat="1" x14ac:dyDescent="0.2">
      <c r="B30" s="66" t="s">
        <v>128</v>
      </c>
      <c r="C30" s="109" t="s">
        <v>129</v>
      </c>
      <c r="D30" s="3"/>
      <c r="E30" s="297"/>
      <c r="F30" s="73"/>
      <c r="G30" s="74"/>
      <c r="H30" s="74"/>
      <c r="I30" s="74"/>
      <c r="J30" s="75"/>
      <c r="K30" s="297"/>
      <c r="L30" s="97">
        <v>2</v>
      </c>
      <c r="M30" s="77"/>
      <c r="N30" s="77">
        <v>1</v>
      </c>
      <c r="O30" s="77">
        <v>1</v>
      </c>
      <c r="P30" s="78"/>
      <c r="Q30" s="297"/>
      <c r="R30" s="76"/>
      <c r="S30" s="77"/>
      <c r="T30" s="77"/>
      <c r="U30" s="77"/>
      <c r="V30" s="78"/>
      <c r="W30" s="294"/>
      <c r="X30" s="58">
        <f t="shared" si="0"/>
        <v>60</v>
      </c>
    </row>
    <row r="31" spans="1:1024" x14ac:dyDescent="0.2">
      <c r="A31"/>
      <c r="B31" s="79" t="s">
        <v>130</v>
      </c>
      <c r="C31" s="92" t="s">
        <v>131</v>
      </c>
      <c r="D31" s="61"/>
      <c r="E31" s="297"/>
      <c r="F31" s="81"/>
      <c r="G31" s="82"/>
      <c r="H31" s="82"/>
      <c r="I31" s="82"/>
      <c r="J31" s="83"/>
      <c r="K31" s="297"/>
      <c r="L31" s="84"/>
      <c r="M31" s="85"/>
      <c r="N31" s="85"/>
      <c r="O31" s="85"/>
      <c r="P31" s="86"/>
      <c r="Q31" s="297">
        <v>3</v>
      </c>
      <c r="R31" s="84">
        <v>1</v>
      </c>
      <c r="S31" s="85"/>
      <c r="T31" s="85">
        <v>2</v>
      </c>
      <c r="U31" s="85">
        <v>1</v>
      </c>
      <c r="V31" s="86"/>
      <c r="W31" s="294">
        <f>SUM(E31,K31,Q31)</f>
        <v>3</v>
      </c>
      <c r="X31" s="50">
        <f t="shared" si="0"/>
        <v>60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2" customFormat="1" x14ac:dyDescent="0.2">
      <c r="B32" s="66" t="s">
        <v>132</v>
      </c>
      <c r="C32" s="109" t="s">
        <v>133</v>
      </c>
      <c r="D32" s="110"/>
      <c r="E32" s="297"/>
      <c r="F32" s="68"/>
      <c r="G32" s="69"/>
      <c r="H32" s="69"/>
      <c r="I32" s="69"/>
      <c r="J32" s="70"/>
      <c r="K32" s="297"/>
      <c r="L32" s="54"/>
      <c r="M32" s="55"/>
      <c r="N32" s="55"/>
      <c r="O32" s="55"/>
      <c r="P32" s="57"/>
      <c r="Q32" s="297"/>
      <c r="R32" s="54">
        <v>1</v>
      </c>
      <c r="S32" s="55"/>
      <c r="T32" s="55">
        <v>1</v>
      </c>
      <c r="U32" s="55">
        <v>2</v>
      </c>
      <c r="V32" s="57"/>
      <c r="W32" s="294"/>
      <c r="X32" s="58">
        <f t="shared" si="0"/>
        <v>60</v>
      </c>
    </row>
    <row r="33" spans="1:1024" x14ac:dyDescent="0.2">
      <c r="A33"/>
      <c r="B33" s="111"/>
      <c r="C33" s="112" t="s">
        <v>6</v>
      </c>
      <c r="D33" s="112"/>
      <c r="E33" s="113">
        <f>SUM(E13:E32)</f>
        <v>14</v>
      </c>
      <c r="F33" s="114">
        <f>SUM(F13,F15,F17,F19,F21,F23,F25,F27,F29,F31)</f>
        <v>6</v>
      </c>
      <c r="G33" s="114">
        <f>SUM(G13,G15,G17,G19,G21,G23,G25,G27,G29,G31)</f>
        <v>0</v>
      </c>
      <c r="H33" s="114">
        <f>SUM(H13,H15,H17,H19,H21,H23,H25,H27,H29,H31)</f>
        <v>9</v>
      </c>
      <c r="I33" s="114">
        <f>SUM(I13,I15,I17,I19,I21,I23,I25,I27,I29,I31)</f>
        <v>0</v>
      </c>
      <c r="J33" s="114">
        <f>SUM(J13,J15,J17,J19,J21,J23,J25,J27,J29,J31)</f>
        <v>0</v>
      </c>
      <c r="K33" s="113">
        <f>SUM(K13:K32)</f>
        <v>10</v>
      </c>
      <c r="L33" s="114">
        <f>SUM(L13,L15,L17,L19,L21,L23,L25,L27,L29,L31)</f>
        <v>5</v>
      </c>
      <c r="M33" s="114">
        <f>SUM(M13,M15,M17,M19,M21,M23,M25,M27,M29,M31)</f>
        <v>0</v>
      </c>
      <c r="N33" s="114">
        <f>SUM(N13,N15,N17,N19,N21,N23,N25,N27,N29,N31)</f>
        <v>3</v>
      </c>
      <c r="O33" s="114">
        <f>SUM(O13,O15,O17,O19,O21,O23,O25,O27,O29,O31)</f>
        <v>2</v>
      </c>
      <c r="P33" s="114">
        <f>SUM(P13,P15,P17,P19,P21,P23,P25,P27,P29,P31)</f>
        <v>0</v>
      </c>
      <c r="Q33" s="113">
        <f>SUM(Q13:Q32)</f>
        <v>5</v>
      </c>
      <c r="R33" s="114">
        <f>SUM(R13,R15,R17,R19,R21,R23,R25,R27,R29,R31)</f>
        <v>2</v>
      </c>
      <c r="S33" s="114">
        <f>SUM(S13,S15,S17,S19,S21,S23,S25,S27,S29,S31)</f>
        <v>0</v>
      </c>
      <c r="T33" s="114">
        <f>SUM(T13,T15,T17,T19,T21,T23,T25,T27,T29,T31)</f>
        <v>3</v>
      </c>
      <c r="U33" s="114">
        <f>SUM(U13,U15,U17,U19,U21,U23,U25,U27,U29,U31)</f>
        <v>1</v>
      </c>
      <c r="V33" s="114">
        <f>SUM(V13,V15,V17,V19,V21,V23,V25,V27,V29,V31)</f>
        <v>0</v>
      </c>
      <c r="W33" s="115">
        <f>SUM(E33,K33,Q33)</f>
        <v>29</v>
      </c>
      <c r="X33" s="116">
        <f t="shared" si="0"/>
        <v>465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">
      <c r="A34"/>
      <c r="B34" s="111"/>
      <c r="C34" s="112" t="s">
        <v>134</v>
      </c>
      <c r="D34" s="112"/>
      <c r="E34" s="113">
        <f>E33</f>
        <v>14</v>
      </c>
      <c r="F34" s="299">
        <f>SUM(F33:J33)</f>
        <v>15</v>
      </c>
      <c r="G34" s="299"/>
      <c r="H34" s="299"/>
      <c r="I34" s="299"/>
      <c r="J34" s="299"/>
      <c r="K34" s="113">
        <f>K33</f>
        <v>10</v>
      </c>
      <c r="L34" s="300">
        <f>SUM(L33:P33)</f>
        <v>10</v>
      </c>
      <c r="M34" s="300"/>
      <c r="N34" s="300"/>
      <c r="O34" s="300"/>
      <c r="P34" s="300"/>
      <c r="Q34" s="117">
        <f>Q33</f>
        <v>5</v>
      </c>
      <c r="R34" s="300">
        <f>SUM(R33:V33)</f>
        <v>6</v>
      </c>
      <c r="S34" s="300"/>
      <c r="T34" s="300"/>
      <c r="U34" s="300"/>
      <c r="V34" s="300"/>
      <c r="W34" s="115">
        <f>SUM(W33,W10)</f>
        <v>29</v>
      </c>
      <c r="X34" s="115">
        <f>SUM(X33,X10)</f>
        <v>465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s="5" customFormat="1" x14ac:dyDescent="0.2">
      <c r="B35" s="301" t="s">
        <v>135</v>
      </c>
      <c r="C35" s="301"/>
      <c r="D35" s="118"/>
      <c r="E35" s="302">
        <v>0</v>
      </c>
      <c r="F35" s="302"/>
      <c r="G35" s="302"/>
      <c r="H35" s="302"/>
      <c r="I35" s="302"/>
      <c r="J35" s="302"/>
      <c r="K35" s="298">
        <v>1</v>
      </c>
      <c r="L35" s="298"/>
      <c r="M35" s="298"/>
      <c r="N35" s="298"/>
      <c r="O35" s="298"/>
      <c r="P35" s="298"/>
      <c r="Q35" s="302">
        <v>0</v>
      </c>
      <c r="R35" s="302"/>
      <c r="S35" s="302"/>
      <c r="T35" s="302"/>
      <c r="U35" s="302"/>
      <c r="V35" s="302"/>
      <c r="W35" s="298">
        <f>SUM(E35:V35)</f>
        <v>1</v>
      </c>
      <c r="X35" s="298"/>
    </row>
    <row r="36" spans="1:1024" s="37" customFormat="1" x14ac:dyDescent="0.2">
      <c r="B36" s="1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/>
      <c r="T36" s="5"/>
      <c r="U36" s="5"/>
      <c r="V36" s="5"/>
      <c r="W36" s="5"/>
      <c r="X36" s="5"/>
    </row>
    <row r="37" spans="1:1024" x14ac:dyDescent="0.2">
      <c r="A37" s="37"/>
      <c r="E37" s="119"/>
      <c r="F37" s="120"/>
      <c r="G37" s="7"/>
      <c r="H37" s="7"/>
    </row>
    <row r="38" spans="1:1024" x14ac:dyDescent="0.2">
      <c r="B38"/>
      <c r="C38"/>
      <c r="D38"/>
      <c r="E38" s="121"/>
      <c r="F38" s="122"/>
      <c r="G38" s="37"/>
      <c r="H38" s="37"/>
      <c r="I38" s="37"/>
      <c r="J38" s="37"/>
      <c r="K38" s="37"/>
      <c r="L38" s="37"/>
      <c r="M38" s="123"/>
      <c r="N38" s="37"/>
      <c r="O38" s="37"/>
      <c r="P38" s="37"/>
      <c r="Q38" s="37"/>
      <c r="R38" s="37"/>
      <c r="S38" s="124"/>
      <c r="T38" s="124"/>
      <c r="U38" s="124"/>
      <c r="V38" s="124"/>
      <c r="W38" s="124"/>
      <c r="X38" s="124"/>
    </row>
    <row r="39" spans="1:1024" x14ac:dyDescent="0.2">
      <c r="B39"/>
      <c r="C39"/>
      <c r="D39"/>
      <c r="N39" s="125"/>
    </row>
    <row r="40" spans="1:1024" x14ac:dyDescent="0.2">
      <c r="B40"/>
      <c r="C40" s="4" t="s">
        <v>136</v>
      </c>
      <c r="D40"/>
    </row>
    <row r="41" spans="1:1024" x14ac:dyDescent="0.2">
      <c r="B41" s="126" t="s">
        <v>137</v>
      </c>
      <c r="C41" s="127" t="s">
        <v>86</v>
      </c>
      <c r="D41" s="127" t="s">
        <v>26</v>
      </c>
    </row>
    <row r="42" spans="1:1024" x14ac:dyDescent="0.2">
      <c r="B42" s="128">
        <v>8</v>
      </c>
      <c r="C42" s="129" t="s">
        <v>138</v>
      </c>
      <c r="D42" s="130">
        <v>0</v>
      </c>
    </row>
    <row r="43" spans="1:1024" x14ac:dyDescent="0.2">
      <c r="B43" s="128">
        <v>32</v>
      </c>
      <c r="C43" s="129" t="s">
        <v>59</v>
      </c>
      <c r="D43" s="131">
        <v>3</v>
      </c>
    </row>
    <row r="44" spans="1:1024" x14ac:dyDescent="0.2">
      <c r="B44" s="128">
        <v>38</v>
      </c>
      <c r="C44" s="132" t="s">
        <v>66</v>
      </c>
      <c r="D44" s="133">
        <v>3</v>
      </c>
    </row>
    <row r="45" spans="1:1024" x14ac:dyDescent="0.2">
      <c r="B45" s="128">
        <v>39</v>
      </c>
      <c r="C45" s="129" t="s">
        <v>67</v>
      </c>
      <c r="D45" s="130">
        <v>15</v>
      </c>
    </row>
    <row r="46" spans="1:1024" x14ac:dyDescent="0.2">
      <c r="B46" s="128" t="s">
        <v>139</v>
      </c>
      <c r="C46" s="134" t="s">
        <v>140</v>
      </c>
      <c r="D46" s="135">
        <v>17</v>
      </c>
    </row>
    <row r="47" spans="1:1024" x14ac:dyDescent="0.2">
      <c r="B47" s="128" t="s">
        <v>141</v>
      </c>
      <c r="C47" s="134" t="s">
        <v>75</v>
      </c>
      <c r="D47" s="135">
        <f>W33</f>
        <v>29</v>
      </c>
    </row>
    <row r="48" spans="1:1024" x14ac:dyDescent="0.2">
      <c r="C48" s="127" t="s">
        <v>142</v>
      </c>
      <c r="D48" s="127">
        <f>SUM(D42:D47)</f>
        <v>67</v>
      </c>
    </row>
    <row r="49" spans="3:4" x14ac:dyDescent="0.2">
      <c r="C49" s="135" t="s">
        <v>143</v>
      </c>
      <c r="D49" s="136">
        <f>D48/210</f>
        <v>0.31904761904761902</v>
      </c>
    </row>
  </sheetData>
  <mergeCells count="64">
    <mergeCell ref="W35:X35"/>
    <mergeCell ref="F34:J34"/>
    <mergeCell ref="L34:P34"/>
    <mergeCell ref="R34:V34"/>
    <mergeCell ref="B35:C35"/>
    <mergeCell ref="E35:J35"/>
    <mergeCell ref="K35:P35"/>
    <mergeCell ref="Q35:V35"/>
    <mergeCell ref="E29:E30"/>
    <mergeCell ref="K29:K30"/>
    <mergeCell ref="Q29:Q30"/>
    <mergeCell ref="W29:W30"/>
    <mergeCell ref="E31:E32"/>
    <mergeCell ref="K31:K32"/>
    <mergeCell ref="Q31:Q32"/>
    <mergeCell ref="W31:W32"/>
    <mergeCell ref="E25:E26"/>
    <mergeCell ref="K25:K26"/>
    <mergeCell ref="Q25:Q26"/>
    <mergeCell ref="W25:W26"/>
    <mergeCell ref="E27:E28"/>
    <mergeCell ref="K27:K28"/>
    <mergeCell ref="Q27:Q28"/>
    <mergeCell ref="W27:W28"/>
    <mergeCell ref="E21:E22"/>
    <mergeCell ref="K21:K22"/>
    <mergeCell ref="Q21:Q22"/>
    <mergeCell ref="W21:W22"/>
    <mergeCell ref="E23:E24"/>
    <mergeCell ref="K23:K24"/>
    <mergeCell ref="Q23:Q24"/>
    <mergeCell ref="W23:W24"/>
    <mergeCell ref="E17:E18"/>
    <mergeCell ref="K17:K18"/>
    <mergeCell ref="Q17:Q18"/>
    <mergeCell ref="W17:W18"/>
    <mergeCell ref="E19:E20"/>
    <mergeCell ref="K19:K20"/>
    <mergeCell ref="Q19:Q20"/>
    <mergeCell ref="W19:W20"/>
    <mergeCell ref="W13:W14"/>
    <mergeCell ref="E15:E16"/>
    <mergeCell ref="K15:K16"/>
    <mergeCell ref="Q15:Q16"/>
    <mergeCell ref="W15:W16"/>
    <mergeCell ref="F11:J11"/>
    <mergeCell ref="L11:P11"/>
    <mergeCell ref="R11:V11"/>
    <mergeCell ref="E12:V12"/>
    <mergeCell ref="E13:E14"/>
    <mergeCell ref="K13:K14"/>
    <mergeCell ref="Q13:Q14"/>
    <mergeCell ref="E8:J8"/>
    <mergeCell ref="K8:P8"/>
    <mergeCell ref="Q8:V8"/>
    <mergeCell ref="W8:X8"/>
    <mergeCell ref="F10:J10"/>
    <mergeCell ref="L10:P10"/>
    <mergeCell ref="R10:V10"/>
    <mergeCell ref="B2:V2"/>
    <mergeCell ref="B3:C3"/>
    <mergeCell ref="D3:X3"/>
    <mergeCell ref="E7:V7"/>
    <mergeCell ref="W7:X7"/>
  </mergeCells>
  <printOptions horizontalCentered="1"/>
  <pageMargins left="0" right="0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st. Dzienne</vt:lpstr>
      <vt:lpstr>Obieralne (S)</vt:lpstr>
      <vt:lpstr>'I st. Dzienne'!Obszar_wydruku</vt:lpstr>
      <vt:lpstr>'Obieralne (S)'!Obszar_wydruku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</dc:creator>
  <cp:lastModifiedBy>Katarzyna Łuszcz</cp:lastModifiedBy>
  <cp:revision>1</cp:revision>
  <cp:lastPrinted>2018-07-18T11:08:23Z</cp:lastPrinted>
  <dcterms:created xsi:type="dcterms:W3CDTF">2007-01-22T19:12:24Z</dcterms:created>
  <dcterms:modified xsi:type="dcterms:W3CDTF">2018-08-31T08:03:30Z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